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lvaro\Downloads\"/>
    </mc:Choice>
  </mc:AlternateContent>
  <xr:revisionPtr revIDLastSave="0" documentId="13_ncr:1_{858BD5E4-EC81-4191-ADE5-5A86EDADD096}" xr6:coauthVersionLast="47" xr6:coauthVersionMax="47" xr10:uidLastSave="{00000000-0000-0000-0000-000000000000}"/>
  <bookViews>
    <workbookView xWindow="-110" yWindow="-110" windowWidth="19420" windowHeight="10420" xr2:uid="{6E9CFBBC-841B-4E7F-B989-6FFB647390FB}"/>
  </bookViews>
  <sheets>
    <sheet name="2021" sheetId="1" r:id="rId1"/>
  </sheets>
  <externalReferences>
    <externalReference r:id="rId2"/>
  </externalReferences>
  <definedNames>
    <definedName name="_xlnm._FilterDatabase" localSheetId="0" hidden="1">'2021'!$A$7:$H$210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8" i="1" l="1"/>
  <c r="E261" i="1"/>
  <c r="E260" i="1"/>
  <c r="E259" i="1"/>
  <c r="E258" i="1"/>
  <c r="E257" i="1"/>
  <c r="E247" i="1"/>
  <c r="D265" i="1" s="1"/>
  <c r="G239" i="1"/>
  <c r="G238" i="1"/>
  <c r="G240" i="1" s="1"/>
  <c r="G237" i="1"/>
  <c r="G236" i="1"/>
  <c r="G233" i="1"/>
  <c r="G234" i="1" s="1"/>
  <c r="G230" i="1"/>
  <c r="G229" i="1"/>
  <c r="G231" i="1" s="1"/>
  <c r="G227" i="1"/>
  <c r="I230" i="1" s="1"/>
  <c r="G226" i="1"/>
  <c r="G228" i="1" s="1"/>
  <c r="G241" i="1" s="1"/>
  <c r="D266" i="1" s="1"/>
  <c r="G223" i="1"/>
  <c r="I222" i="1"/>
  <c r="G222" i="1"/>
  <c r="F222" i="1"/>
  <c r="F220" i="1" s="1"/>
  <c r="K221" i="1"/>
  <c r="I221" i="1"/>
  <c r="G221" i="1" s="1"/>
  <c r="I220" i="1"/>
  <c r="F215" i="1"/>
  <c r="D270" i="1" s="1"/>
  <c r="F214" i="1"/>
  <c r="E105" i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1" i="1"/>
  <c r="E10" i="1"/>
  <c r="G220" i="1" l="1"/>
  <c r="D264" i="1" s="1"/>
  <c r="D268" i="1" s="1"/>
  <c r="J275" i="1" s="1"/>
  <c r="H221" i="1"/>
  <c r="J221" i="1"/>
  <c r="J220" i="1" s="1"/>
  <c r="E262" i="1"/>
  <c r="I229" i="1"/>
  <c r="I231" i="1" s="1"/>
  <c r="K220" i="1"/>
  <c r="D271" i="1" l="1"/>
  <c r="D272" i="1" s="1"/>
  <c r="J276" i="1" s="1"/>
  <c r="F261" i="1"/>
  <c r="F259" i="1"/>
  <c r="F257" i="1"/>
  <c r="F258" i="1"/>
  <c r="F260" i="1"/>
  <c r="H220" i="1"/>
</calcChain>
</file>

<file path=xl/sharedStrings.xml><?xml version="1.0" encoding="utf-8"?>
<sst xmlns="http://schemas.openxmlformats.org/spreadsheetml/2006/main" count="635" uniqueCount="227">
  <si>
    <t>CUENTAS TOTAL 2021</t>
  </si>
  <si>
    <t>Fecha</t>
  </si>
  <si>
    <t>Ref.</t>
  </si>
  <si>
    <t>Importe</t>
  </si>
  <si>
    <t>Concepto</t>
  </si>
  <si>
    <t>Fondos totales</t>
  </si>
  <si>
    <t>Clasificación</t>
  </si>
  <si>
    <t>Notas 1</t>
  </si>
  <si>
    <t>Notas 2</t>
  </si>
  <si>
    <t>Impresión cuadernos Ghana</t>
  </si>
  <si>
    <t>Campañas</t>
  </si>
  <si>
    <t>Cuadernos Ghana</t>
  </si>
  <si>
    <t>Impresión calendarios 2021</t>
  </si>
  <si>
    <t>Calendarios 2021</t>
  </si>
  <si>
    <t>Calendario JDP</t>
  </si>
  <si>
    <t>Calendario AP</t>
  </si>
  <si>
    <t>Calendario MIM</t>
  </si>
  <si>
    <t>Donacion JFP</t>
  </si>
  <si>
    <t xml:space="preserve">Donación privada </t>
  </si>
  <si>
    <t>Individual</t>
  </si>
  <si>
    <t>mensual</t>
  </si>
  <si>
    <t>Comisión bancaria</t>
  </si>
  <si>
    <t>Gastos de gestión</t>
  </si>
  <si>
    <t>Calendarios AF</t>
  </si>
  <si>
    <t>Calendarios IAr</t>
  </si>
  <si>
    <t>Calendario IC</t>
  </si>
  <si>
    <t>Calendario CSA</t>
  </si>
  <si>
    <t>Calendario IAB</t>
  </si>
  <si>
    <t>Calendarios NF</t>
  </si>
  <si>
    <t>Calendario MFM</t>
  </si>
  <si>
    <t>Calendarios BV</t>
  </si>
  <si>
    <t>Calendario MMT</t>
  </si>
  <si>
    <t>Calendario RSG</t>
  </si>
  <si>
    <t>Calendario EMP</t>
  </si>
  <si>
    <t>Calendario FT</t>
  </si>
  <si>
    <t>Calendario MC</t>
  </si>
  <si>
    <t>Calendario MHV</t>
  </si>
  <si>
    <t>Calendario ER</t>
  </si>
  <si>
    <t>Cuota psocia 000-000-006</t>
  </si>
  <si>
    <t>Personas socias</t>
  </si>
  <si>
    <t>Cuota psocia 000-000-011</t>
  </si>
  <si>
    <t>Cuota psocia 000-000-040</t>
  </si>
  <si>
    <t>Cuota psocia 000-000-041</t>
  </si>
  <si>
    <t>Compra material de oficina</t>
  </si>
  <si>
    <t>Calendario JLM</t>
  </si>
  <si>
    <t>Calendario AGa</t>
  </si>
  <si>
    <t>Calendario AQ</t>
  </si>
  <si>
    <t>Calendario RU</t>
  </si>
  <si>
    <t>Calendarios FMG</t>
  </si>
  <si>
    <t>Calendarios APM</t>
  </si>
  <si>
    <t>Calendarios LVB</t>
  </si>
  <si>
    <t>Envíos calendarios</t>
  </si>
  <si>
    <t>Envíos calendarios / cuadernos</t>
  </si>
  <si>
    <t>Beneficios Wapsi</t>
  </si>
  <si>
    <t>WAPSI</t>
  </si>
  <si>
    <t>Calendario MF</t>
  </si>
  <si>
    <t>Calendario EJ</t>
  </si>
  <si>
    <t>Calendario AT</t>
  </si>
  <si>
    <t>Envío calendarios</t>
  </si>
  <si>
    <t>Donacion jfp</t>
  </si>
  <si>
    <t>Donación MJFP</t>
  </si>
  <si>
    <t>trimestral</t>
  </si>
  <si>
    <t>Calendarios IGL</t>
  </si>
  <si>
    <t>Calendario MCPP</t>
  </si>
  <si>
    <t>Calendario CS</t>
  </si>
  <si>
    <t>Calendario JMRG</t>
  </si>
  <si>
    <t>Calendario JABO</t>
  </si>
  <si>
    <t>Calendario PB</t>
  </si>
  <si>
    <t>Envío cuadernos</t>
  </si>
  <si>
    <t>Cuadernos EJ</t>
  </si>
  <si>
    <t>Papelería</t>
  </si>
  <si>
    <t>Cuadernos NR</t>
  </si>
  <si>
    <t>Calendario MSV</t>
  </si>
  <si>
    <t>Calendario CLC</t>
  </si>
  <si>
    <t>Calendario MJSN</t>
  </si>
  <si>
    <t>Calendario MMor</t>
  </si>
  <si>
    <t>Cuota psocia 000-000-032</t>
  </si>
  <si>
    <t>Cuota psocia 000-000-033</t>
  </si>
  <si>
    <t>Cuota psocia 000-000-034</t>
  </si>
  <si>
    <t>Cuota psocia 000-000-036</t>
  </si>
  <si>
    <t>Cuota psocia 000-000-037</t>
  </si>
  <si>
    <t>Cuota psocia 000-000-038</t>
  </si>
  <si>
    <t>Cuota psocia 000-000-039</t>
  </si>
  <si>
    <t>Cuota psocia 000-000-045</t>
  </si>
  <si>
    <t>Cuota psocia 000-000-046</t>
  </si>
  <si>
    <t>Gastos de teléfono</t>
  </si>
  <si>
    <t>FMNT - Pago firma digital</t>
  </si>
  <si>
    <t>Cuadernos ERF</t>
  </si>
  <si>
    <t>Cuadernos AT</t>
  </si>
  <si>
    <t>Cuadernos AMM</t>
  </si>
  <si>
    <t>Venta calendarios</t>
  </si>
  <si>
    <t>Donación JFP</t>
  </si>
  <si>
    <t>Cuota psocia 000-000-012</t>
  </si>
  <si>
    <t>Cuota psocia 000-000-014</t>
  </si>
  <si>
    <t>Cuota psocia 000-000-015</t>
  </si>
  <si>
    <t>Cuota psocia 000-000-016</t>
  </si>
  <si>
    <t>Cuota psocia 000-000-047</t>
  </si>
  <si>
    <t>donacion JFP</t>
  </si>
  <si>
    <t>Recarga móvil Movistar</t>
  </si>
  <si>
    <t>STG MOLLIE PAYMENTS</t>
  </si>
  <si>
    <t xml:space="preserve">Calendarios LGG </t>
  </si>
  <si>
    <t>Pulseras ILC</t>
  </si>
  <si>
    <t>Sonrío por ti</t>
  </si>
  <si>
    <t>- Gestión interna -</t>
  </si>
  <si>
    <t>RN 84</t>
  </si>
  <si>
    <t>Devolución cuota psocia 026</t>
  </si>
  <si>
    <t>Cuota psocia 000-000-021</t>
  </si>
  <si>
    <t>Cuota psocia 000-000-022</t>
  </si>
  <si>
    <t>Cuota psocia 000-000-035</t>
  </si>
  <si>
    <t>Cuota psocia 000-000-044</t>
  </si>
  <si>
    <t>RN 85</t>
  </si>
  <si>
    <t>Pago correos</t>
  </si>
  <si>
    <t>RN 86</t>
  </si>
  <si>
    <t>RN 87</t>
  </si>
  <si>
    <t>Recarga tlf móvil</t>
  </si>
  <si>
    <t>RN 88</t>
  </si>
  <si>
    <t>Pago dominio web</t>
  </si>
  <si>
    <t>Cuota psocia 000-000-001</t>
  </si>
  <si>
    <t>Cuota psocia 000-000-002</t>
  </si>
  <si>
    <t>Cuota psocia 000-000-003</t>
  </si>
  <si>
    <t>Cuota psocia 000-000-0033</t>
  </si>
  <si>
    <t>Cuota psocia 000-000-004</t>
  </si>
  <si>
    <t>Cuota psocia 000-000-005</t>
  </si>
  <si>
    <t>Cuota psocia 000-000-007</t>
  </si>
  <si>
    <t>Cuota psocia 000-000-008</t>
  </si>
  <si>
    <t>Cuota psocia 000-000-009</t>
  </si>
  <si>
    <t>Cuota psocia 000-000-010</t>
  </si>
  <si>
    <t>Cuota psocia 000-000-013</t>
  </si>
  <si>
    <t>Cuota psocia 000-000-017</t>
  </si>
  <si>
    <t>Cuota psocia 000-000-018</t>
  </si>
  <si>
    <t>Cuota psocia 000-000-019</t>
  </si>
  <si>
    <t>Cuota psocia 000-000-020</t>
  </si>
  <si>
    <t>Cuota psocia 000-000-023</t>
  </si>
  <si>
    <t>Cuota psocia 000-000-025</t>
  </si>
  <si>
    <t>Cuota psocia 000-000-024</t>
  </si>
  <si>
    <t>Cuota psocia 000-000-027</t>
  </si>
  <si>
    <t>Cuota psocia 000-000-029</t>
  </si>
  <si>
    <t>Cuota psocia 000-000-028</t>
  </si>
  <si>
    <t>Cuota psocia 000-000-031</t>
  </si>
  <si>
    <t>Cuota psocia 000-000-030</t>
  </si>
  <si>
    <t>- Gestión interna - transferencia fallida Ghana</t>
  </si>
  <si>
    <t>RN 89</t>
  </si>
  <si>
    <t>1ª Transferencia Ghana</t>
  </si>
  <si>
    <t>Proyectos</t>
  </si>
  <si>
    <t>P 002</t>
  </si>
  <si>
    <t>Ghana, Azudoone, Fase 1</t>
  </si>
  <si>
    <t>Donación EGR</t>
  </si>
  <si>
    <t>puntual</t>
  </si>
  <si>
    <t>RN 90</t>
  </si>
  <si>
    <t>Pago calendarios</t>
  </si>
  <si>
    <t>Campañas Calendarios 2022</t>
  </si>
  <si>
    <t>Considerado 2022</t>
  </si>
  <si>
    <t>Calendario JR</t>
  </si>
  <si>
    <t>Calendarios DLC</t>
  </si>
  <si>
    <t>Calendarios JB</t>
  </si>
  <si>
    <t>Calendario MGA</t>
  </si>
  <si>
    <t>Calendario AAM</t>
  </si>
  <si>
    <t>Calendarios ERF</t>
  </si>
  <si>
    <t>Calendarios MCG</t>
  </si>
  <si>
    <t>RN 91</t>
  </si>
  <si>
    <t>Envíos calendarios Villablino</t>
  </si>
  <si>
    <t>Calendario NM</t>
  </si>
  <si>
    <t>Calendario MLS</t>
  </si>
  <si>
    <t>Calendario IM</t>
  </si>
  <si>
    <t>Calendario YM</t>
  </si>
  <si>
    <t>Calendarios APMa</t>
  </si>
  <si>
    <t>Calendarios AL-S</t>
  </si>
  <si>
    <t>Calendarios Nortalia</t>
  </si>
  <si>
    <t>Calendario LEB</t>
  </si>
  <si>
    <t>Calendarios MSMG</t>
  </si>
  <si>
    <t>RN 92</t>
  </si>
  <si>
    <t>Envíos correos</t>
  </si>
  <si>
    <t>Calendarios TF</t>
  </si>
  <si>
    <t>Calendarios Aga</t>
  </si>
  <si>
    <t>Calendarios PBP</t>
  </si>
  <si>
    <t>Donación IC</t>
  </si>
  <si>
    <t>Calendarios JMRG</t>
  </si>
  <si>
    <t>Calendarios León</t>
  </si>
  <si>
    <t>Comisiones bancarias anuales</t>
  </si>
  <si>
    <t xml:space="preserve">Número </t>
  </si>
  <si>
    <t>Nombre</t>
  </si>
  <si>
    <t>"Mejora de las condiciones educativas de la comunidad de Azudoone"</t>
  </si>
  <si>
    <t>Fondos enviados</t>
  </si>
  <si>
    <t>Total</t>
  </si>
  <si>
    <t>Donaciones/ subvenciones</t>
  </si>
  <si>
    <t>Tipo</t>
  </si>
  <si>
    <t>Cantidad</t>
  </si>
  <si>
    <t>Carácter</t>
  </si>
  <si>
    <t>Puntual</t>
  </si>
  <si>
    <t>Periódico</t>
  </si>
  <si>
    <t>Públicas</t>
  </si>
  <si>
    <t>-</t>
  </si>
  <si>
    <t>Privadas</t>
  </si>
  <si>
    <t>Colectivas</t>
  </si>
  <si>
    <t>Total colectivas</t>
  </si>
  <si>
    <t xml:space="preserve">Familia </t>
  </si>
  <si>
    <t>Otras</t>
  </si>
  <si>
    <t>Campañas 2º semestre 2021</t>
  </si>
  <si>
    <t>Inversión</t>
  </si>
  <si>
    <t>Beneficios brutos</t>
  </si>
  <si>
    <t>Beneficios netos</t>
  </si>
  <si>
    <t>Cuadernos</t>
  </si>
  <si>
    <t xml:space="preserve">Total inversiones campañas </t>
  </si>
  <si>
    <t>Total beneficios brutos campañas</t>
  </si>
  <si>
    <t>total beneficios netos campañas</t>
  </si>
  <si>
    <t>Pulseras sonrío por ti</t>
  </si>
  <si>
    <t>Calendarios 2022</t>
  </si>
  <si>
    <t>Nuevas personas socias en el último semestre</t>
  </si>
  <si>
    <t>Nº de personas socias actuales</t>
  </si>
  <si>
    <t>Total ingresos por personas socias</t>
  </si>
  <si>
    <t>Por trimestre</t>
  </si>
  <si>
    <t>Nº personas socias</t>
  </si>
  <si>
    <t>Ene-mar 2021</t>
  </si>
  <si>
    <t>Abr-jun 2021</t>
  </si>
  <si>
    <t>jul-sep 21</t>
  </si>
  <si>
    <t>sep-dic 21</t>
  </si>
  <si>
    <t>Gastos de gestión 2021</t>
  </si>
  <si>
    <t>Web</t>
  </si>
  <si>
    <t>Material de oficina</t>
  </si>
  <si>
    <t>Mantenimiento de cuentas bancarias</t>
  </si>
  <si>
    <t>Otros</t>
  </si>
  <si>
    <t>Ingresos 2021</t>
  </si>
  <si>
    <t>Eventos</t>
  </si>
  <si>
    <t>Gastos 2021</t>
  </si>
  <si>
    <t>Ingresos total 2021</t>
  </si>
  <si>
    <t>Gastos total 2021</t>
  </si>
  <si>
    <t>Telefonía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</si>
</sst>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Blogger Sans"/>
      <family val="3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2D87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9847407452621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/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/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/>
      <right style="medium">
        <color rgb="FF92D050"/>
      </right>
      <top/>
      <bottom/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9999"/>
      </left>
      <right/>
      <top style="medium">
        <color rgb="FF009999"/>
      </top>
      <bottom/>
      <diagonal/>
    </border>
    <border>
      <left/>
      <right/>
      <top style="medium">
        <color rgb="FF009999"/>
      </top>
      <bottom/>
      <diagonal/>
    </border>
    <border>
      <left/>
      <right style="medium">
        <color rgb="FF009999"/>
      </right>
      <top style="medium">
        <color rgb="FF009999"/>
      </top>
      <bottom/>
      <diagonal/>
    </border>
    <border>
      <left style="medium">
        <color rgb="FF009999"/>
      </left>
      <right/>
      <top/>
      <bottom/>
      <diagonal/>
    </border>
    <border>
      <left style="thin">
        <color rgb="FF009999"/>
      </left>
      <right/>
      <top style="thin">
        <color rgb="FF009999"/>
      </top>
      <bottom style="thin">
        <color rgb="FF009999"/>
      </bottom>
      <diagonal/>
    </border>
    <border>
      <left/>
      <right/>
      <top style="thin">
        <color rgb="FF009999"/>
      </top>
      <bottom style="thin">
        <color rgb="FF009999"/>
      </bottom>
      <diagonal/>
    </border>
    <border>
      <left/>
      <right style="medium">
        <color rgb="FF009999"/>
      </right>
      <top style="thin">
        <color rgb="FF009999"/>
      </top>
      <bottom style="thin">
        <color rgb="FF009999"/>
      </bottom>
      <diagonal/>
    </border>
    <border>
      <left style="medium">
        <color rgb="FF009999"/>
      </left>
      <right/>
      <top/>
      <bottom style="medium">
        <color rgb="FF009999"/>
      </bottom>
      <diagonal/>
    </border>
    <border>
      <left/>
      <right/>
      <top/>
      <bottom style="medium">
        <color rgb="FF009999"/>
      </bottom>
      <diagonal/>
    </border>
    <border>
      <left/>
      <right style="medium">
        <color rgb="FF009999"/>
      </right>
      <top/>
      <bottom style="medium">
        <color rgb="FF009999"/>
      </bottom>
      <diagonal/>
    </border>
    <border>
      <left style="medium">
        <color rgb="FF009999"/>
      </left>
      <right style="medium">
        <color rgb="FF009999"/>
      </right>
      <top/>
      <bottom style="medium">
        <color rgb="FF009999"/>
      </bottom>
      <diagonal/>
    </border>
    <border>
      <left style="thin">
        <color rgb="FF009999"/>
      </left>
      <right/>
      <top/>
      <bottom/>
      <diagonal/>
    </border>
    <border>
      <left/>
      <right style="thin">
        <color rgb="FF009999"/>
      </right>
      <top/>
      <bottom/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9999"/>
      </left>
      <right style="thin">
        <color rgb="FF009999"/>
      </right>
      <top style="thin">
        <color rgb="FF009999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5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2" xfId="0" applyFont="1" applyBorder="1"/>
    <xf numFmtId="14" fontId="0" fillId="0" borderId="3" xfId="0" applyNumberFormat="1" applyBorder="1"/>
    <xf numFmtId="0" fontId="0" fillId="0" borderId="3" xfId="0" applyBorder="1"/>
    <xf numFmtId="4" fontId="0" fillId="0" borderId="4" xfId="0" applyNumberFormat="1" applyBorder="1"/>
    <xf numFmtId="0" fontId="0" fillId="2" borderId="5" xfId="0" applyFill="1" applyBorder="1"/>
    <xf numFmtId="0" fontId="3" fillId="3" borderId="6" xfId="0" applyFont="1" applyFill="1" applyBorder="1"/>
    <xf numFmtId="14" fontId="0" fillId="0" borderId="1" xfId="0" applyNumberFormat="1" applyBorder="1"/>
    <xf numFmtId="0" fontId="0" fillId="0" borderId="1" xfId="0" applyBorder="1"/>
    <xf numFmtId="4" fontId="0" fillId="0" borderId="7" xfId="0" applyNumberFormat="1" applyBorder="1"/>
    <xf numFmtId="0" fontId="0" fillId="2" borderId="8" xfId="0" applyFill="1" applyBorder="1"/>
    <xf numFmtId="0" fontId="3" fillId="4" borderId="9" xfId="0" applyFont="1" applyFill="1" applyBorder="1"/>
    <xf numFmtId="4" fontId="0" fillId="0" borderId="1" xfId="0" applyNumberFormat="1" applyBorder="1"/>
    <xf numFmtId="0" fontId="0" fillId="2" borderId="3" xfId="0" applyFill="1" applyBorder="1"/>
    <xf numFmtId="0" fontId="3" fillId="4" borderId="1" xfId="0" applyFont="1" applyFill="1" applyBorder="1"/>
    <xf numFmtId="0" fontId="0" fillId="2" borderId="1" xfId="0" applyFill="1" applyBorder="1"/>
    <xf numFmtId="0" fontId="0" fillId="5" borderId="1" xfId="0" applyFill="1" applyBorder="1"/>
    <xf numFmtId="0" fontId="0" fillId="6" borderId="1" xfId="0" applyFill="1" applyBorder="1"/>
    <xf numFmtId="0" fontId="6" fillId="7" borderId="1" xfId="0" applyFont="1" applyFill="1" applyBorder="1"/>
    <xf numFmtId="0" fontId="0" fillId="2" borderId="2" xfId="0" applyFill="1" applyBorder="1"/>
    <xf numFmtId="0" fontId="0" fillId="2" borderId="10" xfId="0" applyFill="1" applyBorder="1"/>
    <xf numFmtId="0" fontId="3" fillId="3" borderId="9" xfId="0" applyFont="1" applyFill="1" applyBorder="1"/>
    <xf numFmtId="0" fontId="3" fillId="8" borderId="1" xfId="0" applyFont="1" applyFill="1" applyBorder="1"/>
    <xf numFmtId="0" fontId="0" fillId="5" borderId="3" xfId="0" applyFill="1" applyBorder="1"/>
    <xf numFmtId="0" fontId="3" fillId="3" borderId="1" xfId="0" applyFont="1" applyFill="1" applyBorder="1"/>
    <xf numFmtId="4" fontId="6" fillId="0" borderId="1" xfId="0" applyNumberFormat="1" applyFont="1" applyBorder="1"/>
    <xf numFmtId="0" fontId="3" fillId="9" borderId="1" xfId="0" applyFont="1" applyFill="1" applyBorder="1"/>
    <xf numFmtId="0" fontId="7" fillId="10" borderId="1" xfId="0" quotePrefix="1" applyFont="1" applyFill="1" applyBorder="1"/>
    <xf numFmtId="0" fontId="0" fillId="11" borderId="1" xfId="0" applyFill="1" applyBorder="1"/>
    <xf numFmtId="0" fontId="2" fillId="12" borderId="11" xfId="0" applyFont="1" applyFill="1" applyBorder="1" applyAlignment="1">
      <alignment vertical="center" wrapText="1"/>
    </xf>
    <xf numFmtId="14" fontId="0" fillId="11" borderId="0" xfId="0" applyNumberFormat="1" applyFill="1"/>
    <xf numFmtId="0" fontId="0" fillId="11" borderId="0" xfId="0" applyFill="1"/>
    <xf numFmtId="4" fontId="0" fillId="11" borderId="0" xfId="0" applyNumberFormat="1" applyFill="1"/>
    <xf numFmtId="0" fontId="7" fillId="0" borderId="0" xfId="0" applyFont="1"/>
    <xf numFmtId="0" fontId="2" fillId="12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0" fillId="13" borderId="13" xfId="0" applyFill="1" applyBorder="1"/>
    <xf numFmtId="0" fontId="0" fillId="13" borderId="14" xfId="0" applyFill="1" applyBorder="1"/>
    <xf numFmtId="0" fontId="2" fillId="1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1" applyFont="1" applyBorder="1"/>
    <xf numFmtId="0" fontId="0" fillId="0" borderId="17" xfId="0" applyBorder="1"/>
    <xf numFmtId="0" fontId="2" fillId="1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12" borderId="19" xfId="0" applyFont="1" applyFill="1" applyBorder="1"/>
    <xf numFmtId="44" fontId="2" fillId="12" borderId="19" xfId="1" applyFont="1" applyFill="1" applyBorder="1"/>
    <xf numFmtId="0" fontId="0" fillId="0" borderId="20" xfId="0" applyBorder="1"/>
    <xf numFmtId="4" fontId="0" fillId="0" borderId="0" xfId="0" applyNumberFormat="1"/>
    <xf numFmtId="0" fontId="3" fillId="5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5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right"/>
    </xf>
    <xf numFmtId="9" fontId="0" fillId="0" borderId="37" xfId="2" quotePrefix="1" applyFont="1" applyBorder="1"/>
    <xf numFmtId="44" fontId="0" fillId="0" borderId="38" xfId="1" quotePrefix="1" applyFont="1" applyBorder="1"/>
    <xf numFmtId="44" fontId="0" fillId="0" borderId="39" xfId="1" quotePrefix="1" applyFont="1" applyBorder="1"/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5" borderId="23" xfId="0" applyFont="1" applyFill="1" applyBorder="1"/>
    <xf numFmtId="44" fontId="3" fillId="5" borderId="23" xfId="1" applyFont="1" applyFill="1" applyBorder="1"/>
    <xf numFmtId="10" fontId="3" fillId="5" borderId="40" xfId="2" applyNumberFormat="1" applyFont="1" applyFill="1" applyBorder="1"/>
    <xf numFmtId="44" fontId="0" fillId="5" borderId="41" xfId="1" applyFont="1" applyFill="1" applyBorder="1"/>
    <xf numFmtId="44" fontId="0" fillId="5" borderId="22" xfId="1" applyFont="1" applyFill="1" applyBorder="1"/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37" xfId="2" applyNumberFormat="1" applyFont="1" applyBorder="1"/>
    <xf numFmtId="44" fontId="0" fillId="0" borderId="38" xfId="1" applyFont="1" applyBorder="1"/>
    <xf numFmtId="44" fontId="0" fillId="0" borderId="39" xfId="1" applyFont="1" applyBorder="1"/>
    <xf numFmtId="0" fontId="0" fillId="0" borderId="0" xfId="0" applyAlignment="1">
      <alignment horizontal="left" vertical="center"/>
    </xf>
    <xf numFmtId="0" fontId="3" fillId="14" borderId="0" xfId="0" applyFont="1" applyFill="1" applyAlignment="1">
      <alignment wrapText="1"/>
    </xf>
    <xf numFmtId="0" fontId="0" fillId="14" borderId="0" xfId="0" applyFill="1"/>
    <xf numFmtId="44" fontId="0" fillId="14" borderId="0" xfId="1" applyFont="1" applyFill="1" applyBorder="1"/>
    <xf numFmtId="9" fontId="0" fillId="14" borderId="37" xfId="2" applyFont="1" applyFill="1" applyBorder="1"/>
    <xf numFmtId="44" fontId="0" fillId="14" borderId="38" xfId="1" applyFont="1" applyFill="1" applyBorder="1"/>
    <xf numFmtId="44" fontId="0" fillId="14" borderId="39" xfId="1" applyFont="1" applyFill="1" applyBorder="1"/>
    <xf numFmtId="9" fontId="0" fillId="0" borderId="37" xfId="2" applyFont="1" applyBorder="1"/>
    <xf numFmtId="0" fontId="3" fillId="5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/>
    <xf numFmtId="44" fontId="0" fillId="0" borderId="31" xfId="1" applyFont="1" applyBorder="1"/>
    <xf numFmtId="9" fontId="0" fillId="0" borderId="42" xfId="2" applyFont="1" applyBorder="1"/>
    <xf numFmtId="44" fontId="0" fillId="0" borderId="43" xfId="1" applyFont="1" applyBorder="1"/>
    <xf numFmtId="44" fontId="0" fillId="0" borderId="30" xfId="1" applyFont="1" applyBorder="1"/>
    <xf numFmtId="0" fontId="3" fillId="2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left"/>
    </xf>
    <xf numFmtId="44" fontId="0" fillId="0" borderId="46" xfId="1" applyFont="1" applyBorder="1"/>
    <xf numFmtId="0" fontId="3" fillId="2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44" fontId="0" fillId="0" borderId="48" xfId="1" applyFont="1" applyBorder="1"/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4" fontId="1" fillId="14" borderId="50" xfId="1" applyFont="1" applyFill="1" applyBorder="1" applyAlignment="1">
      <alignment horizontal="left"/>
    </xf>
    <xf numFmtId="44" fontId="1" fillId="14" borderId="51" xfId="1" applyFont="1" applyFill="1" applyBorder="1"/>
    <xf numFmtId="44" fontId="0" fillId="0" borderId="0" xfId="0" applyNumberFormat="1"/>
    <xf numFmtId="0" fontId="9" fillId="11" borderId="44" xfId="0" applyFont="1" applyFill="1" applyBorder="1" applyAlignment="1">
      <alignment horizontal="center" vertical="center" wrapText="1"/>
    </xf>
    <xf numFmtId="0" fontId="9" fillId="11" borderId="45" xfId="0" applyFont="1" applyFill="1" applyBorder="1" applyAlignment="1">
      <alignment horizontal="center" vertical="center" wrapText="1"/>
    </xf>
    <xf numFmtId="0" fontId="9" fillId="11" borderId="45" xfId="0" applyFont="1" applyFill="1" applyBorder="1" applyAlignment="1">
      <alignment horizontal="left"/>
    </xf>
    <xf numFmtId="44" fontId="9" fillId="11" borderId="46" xfId="1" applyFont="1" applyFill="1" applyBorder="1"/>
    <xf numFmtId="0" fontId="9" fillId="11" borderId="47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left"/>
    </xf>
    <xf numFmtId="44" fontId="9" fillId="11" borderId="48" xfId="1" applyFont="1" applyFill="1" applyBorder="1"/>
    <xf numFmtId="0" fontId="9" fillId="11" borderId="49" xfId="0" applyFont="1" applyFill="1" applyBorder="1" applyAlignment="1">
      <alignment horizontal="center" vertical="center" wrapText="1"/>
    </xf>
    <xf numFmtId="0" fontId="9" fillId="11" borderId="50" xfId="0" applyFont="1" applyFill="1" applyBorder="1" applyAlignment="1">
      <alignment horizontal="center" vertical="center" wrapText="1"/>
    </xf>
    <xf numFmtId="44" fontId="9" fillId="15" borderId="50" xfId="1" applyFont="1" applyFill="1" applyBorder="1" applyAlignment="1">
      <alignment horizontal="left"/>
    </xf>
    <xf numFmtId="44" fontId="9" fillId="15" borderId="51" xfId="1" applyFont="1" applyFill="1" applyBorder="1"/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/>
    </xf>
    <xf numFmtId="44" fontId="3" fillId="2" borderId="51" xfId="1" applyFont="1" applyFill="1" applyBorder="1"/>
    <xf numFmtId="0" fontId="2" fillId="7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/>
    </xf>
    <xf numFmtId="1" fontId="0" fillId="0" borderId="54" xfId="1" applyNumberFormat="1" applyFont="1" applyBorder="1"/>
    <xf numFmtId="0" fontId="2" fillId="7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1" fontId="0" fillId="0" borderId="58" xfId="1" applyNumberFormat="1" applyFont="1" applyBorder="1"/>
    <xf numFmtId="0" fontId="2" fillId="7" borderId="59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left" vertical="center" wrapText="1"/>
    </xf>
    <xf numFmtId="0" fontId="2" fillId="7" borderId="60" xfId="0" applyFont="1" applyFill="1" applyBorder="1" applyAlignment="1">
      <alignment horizontal="left" vertical="center" wrapText="1"/>
    </xf>
    <xf numFmtId="0" fontId="2" fillId="7" borderId="61" xfId="0" applyFont="1" applyFill="1" applyBorder="1" applyAlignment="1">
      <alignment horizontal="left" vertical="center" wrapText="1"/>
    </xf>
    <xf numFmtId="44" fontId="2" fillId="7" borderId="62" xfId="1" applyFont="1" applyFill="1" applyBorder="1" applyAlignment="1">
      <alignment horizontal="right" vertical="center" wrapText="1"/>
    </xf>
    <xf numFmtId="0" fontId="2" fillId="7" borderId="63" xfId="0" applyFont="1" applyFill="1" applyBorder="1" applyAlignment="1">
      <alignment horizontal="center"/>
    </xf>
    <xf numFmtId="0" fontId="2" fillId="7" borderId="64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6" borderId="66" xfId="0" applyFont="1" applyFill="1" applyBorder="1" applyAlignment="1">
      <alignment horizontal="center" vertical="center" wrapText="1"/>
    </xf>
    <xf numFmtId="2" fontId="0" fillId="0" borderId="67" xfId="0" applyNumberFormat="1" applyBorder="1" applyAlignment="1">
      <alignment horizontal="left" vertical="center" wrapText="1"/>
    </xf>
    <xf numFmtId="2" fontId="0" fillId="0" borderId="68" xfId="0" applyNumberFormat="1" applyBorder="1" applyAlignment="1">
      <alignment horizontal="left" vertical="center" wrapText="1"/>
    </xf>
    <xf numFmtId="44" fontId="0" fillId="0" borderId="68" xfId="1" applyFont="1" applyBorder="1"/>
    <xf numFmtId="10" fontId="0" fillId="0" borderId="69" xfId="2" applyNumberFormat="1" applyFont="1" applyBorder="1"/>
    <xf numFmtId="0" fontId="2" fillId="6" borderId="70" xfId="0" applyFont="1" applyFill="1" applyBorder="1" applyAlignment="1">
      <alignment horizontal="center" vertical="center" wrapText="1"/>
    </xf>
    <xf numFmtId="44" fontId="1" fillId="0" borderId="68" xfId="1" applyFont="1" applyBorder="1"/>
    <xf numFmtId="0" fontId="2" fillId="6" borderId="7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0" fontId="2" fillId="6" borderId="72" xfId="0" applyFont="1" applyFill="1" applyBorder="1" applyAlignment="1">
      <alignment horizontal="center" vertical="center" wrapText="1"/>
    </xf>
    <xf numFmtId="44" fontId="2" fillId="6" borderId="73" xfId="1" applyFont="1" applyFill="1" applyBorder="1" applyAlignment="1">
      <alignment horizontal="right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5" xfId="0" applyBorder="1"/>
    <xf numFmtId="44" fontId="0" fillId="0" borderId="76" xfId="1" applyFont="1" applyBorder="1"/>
    <xf numFmtId="0" fontId="3" fillId="0" borderId="7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4" fontId="0" fillId="0" borderId="78" xfId="1" applyFont="1" applyBorder="1"/>
    <xf numFmtId="0" fontId="3" fillId="0" borderId="79" xfId="0" applyFont="1" applyBorder="1" applyAlignment="1">
      <alignment horizontal="center" vertical="center" wrapText="1"/>
    </xf>
    <xf numFmtId="0" fontId="3" fillId="14" borderId="80" xfId="0" applyFont="1" applyFill="1" applyBorder="1" applyAlignment="1">
      <alignment horizontal="left"/>
    </xf>
    <xf numFmtId="44" fontId="3" fillId="14" borderId="81" xfId="1" applyFont="1" applyFill="1" applyBorder="1"/>
    <xf numFmtId="0" fontId="4" fillId="7" borderId="82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5" xfId="0" applyBorder="1" applyAlignment="1">
      <alignment wrapText="1"/>
    </xf>
    <xf numFmtId="44" fontId="0" fillId="0" borderId="76" xfId="2" applyNumberFormat="1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78" xfId="2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14" borderId="80" xfId="0" applyFont="1" applyFill="1" applyBorder="1" applyAlignment="1">
      <alignment wrapText="1"/>
    </xf>
    <xf numFmtId="44" fontId="3" fillId="14" borderId="80" xfId="1" applyFont="1" applyFill="1" applyBorder="1" applyAlignment="1">
      <alignment wrapText="1"/>
    </xf>
    <xf numFmtId="44" fontId="3" fillId="14" borderId="81" xfId="1" applyFont="1" applyFill="1" applyBorder="1" applyAlignment="1">
      <alignment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¿De dónde vienen nuestros fondos?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03-4D34-897F-645081F209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03-4D34-897F-645081F209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03-4D34-897F-645081F20936}"/>
              </c:ext>
            </c:extLst>
          </c:dPt>
          <c:dLbls>
            <c:dLbl>
              <c:idx val="0"/>
              <c:layout>
                <c:manualLayout>
                  <c:x val="9.9980143925921847E-2"/>
                  <c:y val="0.13346480504462893"/>
                </c:manualLayout>
              </c:layout>
              <c:tx>
                <c:rich>
                  <a:bodyPr/>
                  <a:lstStyle/>
                  <a:p>
                    <a:fld id="{04B3588A-9262-4608-BD52-264A3890C1B9}" type="CATEGORYNAME">
                      <a:rPr lang="en-US" b="1"/>
                      <a:pPr/>
                      <a:t>[NOMBRE DE CATEGORÍA]</a:t>
                    </a:fld>
                    <a:r>
                      <a:rPr lang="en-US" b="1" baseline="0"/>
                      <a:t>; </a:t>
                    </a:r>
                    <a:fld id="{75F5FB0E-7C9F-4F60-BC33-60A178E67BE6}" type="VALUE">
                      <a:rPr lang="en-US" sz="800" baseline="0"/>
                      <a:pPr/>
                      <a:t>[VALOR]</a:t>
                    </a:fld>
                    <a:endParaRPr lang="en-US" sz="800" baseline="0"/>
                  </a:p>
                  <a:p>
                    <a:r>
                      <a:rPr lang="en-US" sz="8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(</a:t>
                    </a:r>
                    <a:fld id="{043FBB5B-A238-4539-A174-E4CAEFAFAE68}" type="PERCENTAGE">
                      <a:rPr lang="en-US" sz="8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/>
                      <a:t>[PORCENTAJE]</a:t>
                    </a:fld>
                    <a:r>
                      <a:rPr lang="en-US" sz="8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36089070674499"/>
                      <c:h val="0.239408246842124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E03-4D34-897F-645081F20936}"/>
                </c:ext>
              </c:extLst>
            </c:dLbl>
            <c:dLbl>
              <c:idx val="1"/>
              <c:layout>
                <c:manualLayout>
                  <c:x val="8.8871239045263881E-2"/>
                  <c:y val="-2.3010992093215908E-2"/>
                </c:manualLayout>
              </c:layout>
              <c:tx>
                <c:rich>
                  <a:bodyPr/>
                  <a:lstStyle/>
                  <a:p>
                    <a:fld id="{65AABA73-4755-4F3C-89EE-7AB6BD78133C}" type="CATEGORYNAME">
                      <a:rPr lang="en-US" b="1"/>
                      <a:pPr/>
                      <a:t>[NOMBRE DE CATEGORÍA]</a:t>
                    </a:fld>
                    <a:r>
                      <a:rPr lang="en-US" b="1" baseline="0"/>
                      <a:t>; </a:t>
                    </a:r>
                    <a:fld id="{CF829D1A-2BD9-4CA1-87C7-71DCA1995E21}" type="VALUE">
                      <a:rPr lang="en-US" baseline="0"/>
                      <a:pPr/>
                      <a:t>[VALOR]</a:t>
                    </a:fld>
                    <a:endParaRPr lang="en-US" baseline="0"/>
                  </a:p>
                  <a:p>
                    <a:r>
                      <a:rPr lang="en-US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(</a:t>
                    </a:r>
                    <a:fld id="{AF373EA9-5167-4C5F-B27B-2CCBCA442A5C}" type="PERCENTAGE">
                      <a:rPr lang="en-US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/>
                      <a:t>[PORCENTAJE]</a:t>
                    </a:fld>
                    <a:r>
                      <a:rPr lang="en-US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43886647183804"/>
                      <c:h val="0.239408246842124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E03-4D34-897F-645081F20936}"/>
                </c:ext>
              </c:extLst>
            </c:dLbl>
            <c:dLbl>
              <c:idx val="2"/>
              <c:layout>
                <c:manualLayout>
                  <c:x val="-3.8881167082302992E-2"/>
                  <c:y val="4.6022346567113443E-3"/>
                </c:manualLayout>
              </c:layout>
              <c:tx>
                <c:rich>
                  <a:bodyPr/>
                  <a:lstStyle/>
                  <a:p>
                    <a:fld id="{2D768830-BF6D-4E88-A6A7-E29073D70515}" type="CATEGORYNAME">
                      <a:rPr lang="en-US" b="1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E7FEC3DB-7042-4707-ACCC-083F74D58D69}" type="VALUE">
                      <a:rPr lang="en-US" sz="800" baseline="0"/>
                      <a:pPr/>
                      <a:t>[VALOR]</a:t>
                    </a:fld>
                    <a:r>
                      <a:rPr lang="en-US" sz="800" baseline="0"/>
                      <a:t> </a:t>
                    </a:r>
                  </a:p>
                  <a:p>
                    <a:r>
                      <a:rPr lang="en-US" sz="8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(</a:t>
                    </a:r>
                    <a:fld id="{24045051-26E1-4A3B-BEFF-852D8F7F8E70}" type="PERCENTAGE">
                      <a:rPr lang="en-US" sz="8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/>
                      <a:t>[PORCENTAJE]</a:t>
                    </a:fld>
                    <a:r>
                      <a:rPr lang="en-US" sz="8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E03-4D34-897F-645081F209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'2021'!$C$264:$C$266</c:f>
              <c:strCache>
                <c:ptCount val="3"/>
                <c:pt idx="0">
                  <c:v>Donaciones/ subvenciones</c:v>
                </c:pt>
                <c:pt idx="1">
                  <c:v>Personas socias</c:v>
                </c:pt>
                <c:pt idx="2">
                  <c:v>Campañas</c:v>
                </c:pt>
              </c:strCache>
            </c:strRef>
          </c:cat>
          <c:val>
            <c:numRef>
              <c:f>'2021'!$D$264:$D$266</c:f>
              <c:numCache>
                <c:formatCode>_("€"* #,##0.00_);_("€"* \(#,##0.00\);_("€"* "-"??_);_(@_)</c:formatCode>
                <c:ptCount val="3"/>
                <c:pt idx="0">
                  <c:v>950</c:v>
                </c:pt>
                <c:pt idx="1">
                  <c:v>2999.0099999999998</c:v>
                </c:pt>
                <c:pt idx="2">
                  <c:v>2075.5299999999997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03-4D34-897F-645081F20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000">
                <a:solidFill>
                  <a:sysClr val="windowText" lastClr="000000"/>
                </a:solidFill>
                <a:latin typeface="212 Queenie Sans" panose="02000500000000000000" pitchFamily="2" charset="0"/>
                <a:ea typeface="Open Sans" panose="020B0606030504020204" pitchFamily="34" charset="0"/>
                <a:cs typeface="Open Sans" panose="020B0606030504020204" pitchFamily="34" charset="0"/>
              </a:rPr>
              <a:t>¿Cuánto invertimos en las campañas?</a:t>
            </a:r>
          </a:p>
          <a:p>
            <a:pPr>
              <a:defRPr/>
            </a:pPr>
            <a:r>
              <a:rPr lang="es-ES" sz="2000">
                <a:solidFill>
                  <a:sysClr val="windowText" lastClr="000000"/>
                </a:solidFill>
                <a:latin typeface="212 Queenie Sans" panose="02000500000000000000" pitchFamily="2" charset="0"/>
                <a:ea typeface="Open Sans" panose="020B0606030504020204" pitchFamily="34" charset="0"/>
                <a:cs typeface="Open Sans" panose="020B0606030504020204" pitchFamily="34" charset="0"/>
              </a:rPr>
              <a:t>¿Cuánto</a:t>
            </a:r>
            <a:r>
              <a:rPr lang="es-ES" sz="2000" baseline="0">
                <a:solidFill>
                  <a:sysClr val="windowText" lastClr="000000"/>
                </a:solidFill>
                <a:latin typeface="212 Queenie Sans" panose="02000500000000000000" pitchFamily="2" charset="0"/>
                <a:ea typeface="Open Sans" panose="020B0606030504020204" pitchFamily="34" charset="0"/>
                <a:cs typeface="Open Sans" panose="020B0606030504020204" pitchFamily="34" charset="0"/>
              </a:rPr>
              <a:t> recaudamos?</a:t>
            </a:r>
          </a:p>
          <a:p>
            <a:pPr>
              <a:defRPr/>
            </a:pPr>
            <a:r>
              <a:rPr lang="es-ES" sz="1200" baseline="0">
                <a:solidFill>
                  <a:schemeClr val="bg2">
                    <a:lumMod val="50000"/>
                  </a:schemeClr>
                </a:solidFill>
                <a:latin typeface="212 Queenie Sans" panose="02000500000000000000" pitchFamily="2" charset="0"/>
                <a:ea typeface="Open Sans" panose="020B0606030504020204" pitchFamily="34" charset="0"/>
                <a:cs typeface="Open Sans" panose="020B0606030504020204" pitchFamily="34" charset="0"/>
              </a:rPr>
              <a:t>Análisis basado en datos económicos del año 2021</a:t>
            </a:r>
            <a:endParaRPr lang="es-ES" sz="2400">
              <a:solidFill>
                <a:schemeClr val="bg2">
                  <a:lumMod val="50000"/>
                </a:schemeClr>
              </a:solidFill>
              <a:latin typeface="212 Queenie Sans" panose="02000500000000000000" pitchFamily="2" charset="0"/>
              <a:ea typeface="Open Sans" panose="020B0606030504020204" pitchFamily="34" charset="0"/>
              <a:cs typeface="Open Sans" panose="020B06060305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723414068565766"/>
          <c:y val="0.30665425855006934"/>
          <c:w val="0.73875690138215167"/>
          <c:h val="0.53651656743421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'2021'!$H$229</c:f>
              <c:strCache>
                <c:ptCount val="1"/>
                <c:pt idx="0">
                  <c:v>Total inversiones campañas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'2021'!$I$229</c:f>
              <c:numCache>
                <c:formatCode>_("€"* #,##0.00_);_("€"* \(#,##0.00\);_("€"* "-"??_);_(@_)</c:formatCode>
                <c:ptCount val="1"/>
                <c:pt idx="0">
                  <c:v>-1068.6100000000001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9-4497-AD39-2717E0EE8463}"/>
            </c:ext>
          </c:extLst>
        </c:ser>
        <c:ser>
          <c:idx val="1"/>
          <c:order val="1"/>
          <c:tx>
            <c:strRef>
              <c:f>'2021'!$H$230</c:f>
              <c:strCache>
                <c:ptCount val="1"/>
                <c:pt idx="0">
                  <c:v>Total beneficios brutos campañas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'2021'!$I$230</c:f>
              <c:numCache>
                <c:formatCode>_("€"* #,##0.00_);_("€"* \(#,##0.00\);_("€"* "-"??_);_(@_)</c:formatCode>
                <c:ptCount val="1"/>
                <c:pt idx="0">
                  <c:v>3144.14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9-4497-AD39-2717E0EE846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1301583"/>
        <c:axId val="1871301999"/>
      </c:barChart>
      <c:catAx>
        <c:axId val="187130158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71301999"/>
        <c:crosses val="autoZero"/>
        <c:auto val="1"/>
        <c:lblAlgn val="ctr"/>
        <c:lblOffset val="100"/>
        <c:noMultiLvlLbl val="0"/>
      </c:catAx>
      <c:valAx>
        <c:axId val="1871301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3"/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1301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40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¿Cuánto</a:t>
            </a:r>
            <a:r>
              <a:rPr lang="es-ES" sz="2400" baseline="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 entra en nuestras cuentas? </a:t>
            </a:r>
          </a:p>
          <a:p>
            <a:pPr>
              <a:defRPr sz="2400"/>
            </a:pPr>
            <a:r>
              <a:rPr lang="es-ES" sz="2400" baseline="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¿Cuánto sale?</a:t>
            </a:r>
            <a:endParaRPr lang="es-ES" sz="2400">
              <a:solidFill>
                <a:sysClr val="windowText" lastClr="000000"/>
              </a:solidFill>
              <a:latin typeface="212 Queenie Sans" panose="02000500000000000000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'2021'!$I$275</c:f>
              <c:strCache>
                <c:ptCount val="1"/>
                <c:pt idx="0">
                  <c:v>Ingresos total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'2021'!$J$275</c:f>
              <c:numCache>
                <c:formatCode>_("€"* #,##0.00_);_("€"* \(#,##0.00\);_("€"* "-"??_);_(@_)</c:formatCode>
                <c:ptCount val="1"/>
                <c:pt idx="0">
                  <c:v>6024.5399999999991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4-4FE8-ABCF-CCE007912C8E}"/>
            </c:ext>
          </c:extLst>
        </c:ser>
        <c:ser>
          <c:idx val="1"/>
          <c:order val="1"/>
          <c:tx>
            <c:strRef>
              <c:f>'2021'!$I$276</c:f>
              <c:strCache>
                <c:ptCount val="1"/>
                <c:pt idx="0">
                  <c:v>Gastos total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'2021'!$J$276</c:f>
              <c:numCache>
                <c:formatCode>_("€"* #,##0.00_);_("€"* \(#,##0.00\);_("€"* "-"??_);_(@_)</c:formatCode>
                <c:ptCount val="1"/>
                <c:pt idx="0">
                  <c:v>-4661.2999999999993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84-4FE8-ABCF-CCE007912C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3045919"/>
        <c:axId val="1633044671"/>
      </c:barChart>
      <c:catAx>
        <c:axId val="163304591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33044671"/>
        <c:crosses val="autoZero"/>
        <c:auto val="1"/>
        <c:lblAlgn val="ctr"/>
        <c:lblOffset val="100"/>
        <c:noMultiLvlLbl val="0"/>
      </c:catAx>
      <c:valAx>
        <c:axId val="163304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33045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212 Queenie Sans" panose="02000500000000000000" pitchFamily="2" charset="0"/>
                <a:ea typeface="+mn-ea"/>
                <a:cs typeface="+mn-cs"/>
              </a:defRPr>
            </a:pPr>
            <a:r>
              <a:rPr lang="es-ES" sz="240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¿A dónde</a:t>
            </a:r>
            <a:r>
              <a:rPr lang="es-ES" sz="2400" baseline="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 van nuestros fondos?</a:t>
            </a:r>
          </a:p>
        </c:rich>
      </c:tx>
      <c:layout>
        <c:manualLayout>
          <c:xMode val="edge"/>
          <c:yMode val="edge"/>
          <c:x val="0.22807830999670634"/>
          <c:y val="3.3942562235825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212 Queenie Sans" panose="02000500000000000000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1577584144814472"/>
          <c:w val="0.98611903528388212"/>
          <c:h val="0.75148281214254553"/>
        </c:manualLayout>
      </c:layout>
      <c:ofPieChart>
        <c:ofPieType val="bar"/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11-4610-BC60-B30E6E9B8D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11-4610-BC60-B30E6E9B8D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11-4610-BC60-B30E6E9B8D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11-4610-BC60-B30E6E9B8D6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11-4610-BC60-B30E6E9B8D6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411-4610-BC60-B30E6E9B8D60}"/>
              </c:ext>
            </c:extLst>
          </c:dPt>
          <c:dPt>
            <c:idx val="6"/>
            <c:bubble3D val="0"/>
            <c:explosion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411-4610-BC60-B30E6E9B8D60}"/>
              </c:ext>
            </c:extLst>
          </c:dPt>
          <c:dLbls>
            <c:dLbl>
              <c:idx val="0"/>
              <c:layout>
                <c:manualLayout>
                  <c:x val="-3.0209857364569704E-3"/>
                  <c:y val="-4.4036162146398369E-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defRPr>
                    </a:pPr>
                    <a:fld id="{2E87EEB4-B3C0-40E6-B873-2D7B62005B0A}" type="CATEGORYNAME">
                      <a:rPr lang="en-US" sz="1200" b="1">
                        <a:solidFill>
                          <a:schemeClr val="accent4"/>
                        </a:solidFill>
                      </a:rPr>
                      <a:pPr>
                        <a:defRPr sz="700"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t>[NOMBRE DE CATEGORÍA]</a:t>
                    </a:fld>
                    <a:endParaRPr lang="en-US" sz="900" b="1" baseline="0">
                      <a:solidFill>
                        <a:schemeClr val="accent4"/>
                      </a:solidFill>
                    </a:endParaRPr>
                  </a:p>
                  <a:p>
                    <a:pPr>
                      <a:defRPr sz="700"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defRPr>
                    </a:pPr>
                    <a:fld id="{D33B7AF0-37DD-42DE-AD9A-C726495B0A8E}" type="VALUE">
                      <a:rPr lang="en-US" b="1" baseline="0"/>
                      <a:pPr>
                        <a:defRPr sz="700"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58930451010126"/>
                      <c:h val="0.17365740740740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411-4610-BC60-B30E6E9B8D6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11F173-4A17-497C-AFEB-BA7D07032C32}" type="CATEGORYNAME">
                      <a:rPr lang="en-US" b="1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783702C-66BD-4A9F-BC76-8E99B160E3AE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411-4610-BC60-B30E6E9B8D6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FD3888B-39A8-474D-BCFC-B262045205FE}" type="CATEGORYNAME">
                      <a:rPr lang="en-US" b="1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EC697CFE-CA96-49C1-BEAF-331FA1C5545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411-4610-BC60-B30E6E9B8D6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E722681-91B7-42F4-AA4E-27D224EE960F}" type="CATEGORYNAME">
                      <a:rPr lang="en-US" b="1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CB7D4B76-CE6E-4ADC-BD2F-4E69C02A5973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411-4610-BC60-B30E6E9B8D60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7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Open Sans" panose="020B0606030504020204" pitchFamily="34" charset="0"/>
                        <a:ea typeface="Open Sans" panose="020B0606030504020204" pitchFamily="34" charset="0"/>
                        <a:cs typeface="Open Sans" panose="020B0606030504020204" pitchFamily="34" charset="0"/>
                      </a:defRPr>
                    </a:pPr>
                    <a:fld id="{E6E0234C-488E-4A49-862A-7165B16E52E3}" type="CATEGORYNAME">
                      <a:rPr lang="en-US" b="1"/>
                      <a:pPr algn="l">
                        <a:defRPr sz="700"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t>[NOMBRE DE CATEGORÍA]</a:t>
                    </a:fld>
                    <a:r>
                      <a:rPr lang="en-US" baseline="0"/>
                      <a:t>; </a:t>
                    </a:r>
                    <a:fld id="{EF7C4B3B-32EA-4741-8AE3-44C4C5A5B37A}" type="VALUE">
                      <a:rPr lang="en-US" baseline="0"/>
                      <a:pPr algn="l">
                        <a:defRPr sz="700">
                          <a:latin typeface="Open Sans" panose="020B0606030504020204" pitchFamily="34" charset="0"/>
                          <a:ea typeface="Open Sans" panose="020B0606030504020204" pitchFamily="34" charset="0"/>
                          <a:cs typeface="Open Sans" panose="020B0606030504020204" pitchFamily="34" charset="0"/>
                        </a:defRPr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7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411-4610-BC60-B30E6E9B8D6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5F72404-3CE5-410A-A656-243F877E9B2C}" type="CATEGORYNAME">
                      <a:rPr lang="en-US" b="1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CB178DFC-7C12-4446-A548-1765B28634F9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411-4610-BC60-B30E6E9B8D60}"/>
                </c:ext>
              </c:extLst>
            </c:dLbl>
            <c:dLbl>
              <c:idx val="6"/>
              <c:layout>
                <c:manualLayout>
                  <c:x val="-2.0886902662269956E-2"/>
                  <c:y val="-5.4729604405537226E-4"/>
                </c:manualLayout>
              </c:layout>
              <c:tx>
                <c:rich>
                  <a:bodyPr/>
                  <a:lstStyle/>
                  <a:p>
                    <a:r>
                      <a:rPr lang="en-US" sz="900" b="1">
                        <a:solidFill>
                          <a:srgbClr val="FF0000"/>
                        </a:solidFill>
                      </a:rPr>
                      <a:t>Gastos de gestión</a:t>
                    </a:r>
                  </a:p>
                  <a:p>
                    <a:fld id="{BBCCFCB7-7766-43AE-907B-0D73028540E2}" type="VALUE">
                      <a:rPr lang="en-US" b="1" baseline="0"/>
                      <a:pPr/>
                      <a:t>[VALOR]</a:t>
                    </a:fld>
                    <a:endParaRPr lang="es-E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11705260025384"/>
                      <c:h val="0.18518348505730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411-4610-BC60-B30E6E9B8D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'2021'!$B$281:$B$286</c:f>
              <c:strCache>
                <c:ptCount val="6"/>
                <c:pt idx="0">
                  <c:v>Proyectos</c:v>
                </c:pt>
                <c:pt idx="1">
                  <c:v>Web</c:v>
                </c:pt>
                <c:pt idx="2">
                  <c:v>Papelería</c:v>
                </c:pt>
                <c:pt idx="3">
                  <c:v>Telefonía</c:v>
                </c:pt>
                <c:pt idx="4">
                  <c:v>Mantenimiento de cuentas bancarias</c:v>
                </c:pt>
                <c:pt idx="5">
                  <c:v>Otros</c:v>
                </c:pt>
              </c:strCache>
            </c:strRef>
          </c:cat>
          <c:val>
            <c:numRef>
              <c:f>'2021'!$C$281:$C$286</c:f>
              <c:numCache>
                <c:formatCode>_("€"* #,##0.00_);_("€"* \(#,##0.00\);_("€"* "-"??_);_(@_)</c:formatCode>
                <c:ptCount val="6"/>
                <c:pt idx="0">
                  <c:v>4353.9399999999996</c:v>
                </c:pt>
                <c:pt idx="1">
                  <c:v>-30.06</c:v>
                </c:pt>
                <c:pt idx="2">
                  <c:v>-32.450000000000003</c:v>
                </c:pt>
                <c:pt idx="3">
                  <c:v>-29.5</c:v>
                </c:pt>
                <c:pt idx="4">
                  <c:v>-196.40999999999957</c:v>
                </c:pt>
                <c:pt idx="5">
                  <c:v>-18.940000000000001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11-4610-BC60-B30E6E9B8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280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¿Cómo</a:t>
            </a:r>
            <a:r>
              <a:rPr lang="es-ES" sz="2800" baseline="0">
                <a:solidFill>
                  <a:sysClr val="windowText" lastClr="000000"/>
                </a:solidFill>
                <a:latin typeface="212 Queenie Sans" panose="02000500000000000000" pitchFamily="2" charset="0"/>
              </a:rPr>
              <a:t> crece la familia?</a:t>
            </a:r>
          </a:p>
          <a:p>
            <a:pPr>
              <a:defRPr/>
            </a:pPr>
            <a:r>
              <a:rPr lang="es-ES" baseline="0">
                <a:latin typeface="212 Queenie Sans" panose="02000500000000000000" pitchFamily="2" charset="0"/>
              </a:rPr>
              <a:t>Nº de personas socias por trimestre en 2021</a:t>
            </a:r>
            <a:endParaRPr lang="es-ES">
              <a:latin typeface="212 Queenie Sans" panose="02000500000000000000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'2021'!$B$250:$B$254</c:f>
              <c:strCache>
                <c:ptCount val="5"/>
                <c:pt idx="0">
                  <c:v>2020</c:v>
                </c:pt>
                <c:pt idx="1">
                  <c:v>Ene-mar 2021</c:v>
                </c:pt>
                <c:pt idx="2">
                  <c:v>Abr-jun 2021</c:v>
                </c:pt>
                <c:pt idx="3">
                  <c:v>jul-sep 21</c:v>
                </c:pt>
                <c:pt idx="4">
                  <c:v>sep-dic 21</c:v>
                </c:pt>
              </c:strCache>
            </c:strRef>
          </c:cat>
          <c:val>
            <c:numRef>
              <c:f>'2021'!$D$250:$D$254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C-4511-B105-827E91BB6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7060191"/>
        <c:axId val="201706975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'2021'!$B$250:$B$254</c15:sqref>
                        </c15:formulaRef>
                      </c:ext>
                    </c:extLst>
                    <c:strCache>
                      <c:ptCount val="5"/>
                      <c:pt idx="0">
                        <c:v>2020</c:v>
                      </c:pt>
                      <c:pt idx="1">
                        <c:v>Ene-mar 2021</c:v>
                      </c:pt>
                      <c:pt idx="2">
                        <c:v>Abr-jun 2021</c:v>
                      </c:pt>
                      <c:pt idx="3">
                        <c:v>jul-sep 21</c:v>
                      </c:pt>
                      <c:pt idx="4">
                        <c:v>sep-dic 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'2021'!$C$250:$C$254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B8C-4511-B105-827E91BB65FF}"/>
                  </c:ext>
                </c:extLst>
              </c15:ser>
            </c15:filteredBarSeries>
          </c:ext>
        </c:extLst>
      </c:barChart>
      <c:catAx>
        <c:axId val="2017060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7069759"/>
        <c:crosses val="autoZero"/>
        <c:auto val="1"/>
        <c:lblAlgn val="ctr"/>
        <c:lblOffset val="100"/>
        <c:noMultiLvlLbl val="0"/>
      </c:catAx>
      <c:valAx>
        <c:axId val="2017069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706019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486691</xdr:colOff>
      <xdr:row>0</xdr:row>
      <xdr:rowOff>120651</xdr:rowOff>
    </xdr:from>
    <xdr:to>
      <xdr:col>7</xdr:col>
      <xdr:colOff>807574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8E60A-0FB1-4CE8-9DF5-BF4C330590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903"/>
        <a:stretch/>
      </xdr:blipFill>
      <xdr:spPr>
        <a:xfrm>
          <a:off x="8246391" y="120651"/>
          <a:ext cx="1476583" cy="965199"/>
        </a:xfrm>
        <a:prstGeom prst="rect">
          <a:avLst/>
        </a:prstGeom>
      </xdr:spPr>
    </xdr:pic>
    <xdr:clientData/>
  </xdr:twoCellAnchor>
  <xdr:twoCellAnchor>
    <xdr:from>
      <xdr:col>7</xdr:col>
      <xdr:colOff>514351</xdr:colOff>
      <xdr:row>256</xdr:row>
      <xdr:rowOff>137886</xdr:rowOff>
    </xdr:from>
    <xdr:to>
      <xdr:col>12</xdr:col>
      <xdr:colOff>505280</xdr:colOff>
      <xdr:row>271</xdr:row>
      <xdr:rowOff>78015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B85DEFC-C2B8-4D20-B14B-B0247F2A8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212912</xdr:colOff>
      <xdr:row>224</xdr:row>
      <xdr:rowOff>120598</xdr:rowOff>
    </xdr:from>
    <xdr:to>
      <xdr:col>12</xdr:col>
      <xdr:colOff>623794</xdr:colOff>
      <xdr:row>240</xdr:row>
      <xdr:rowOff>160832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7E1BD9B-6CE4-4C45-9080-F3C7D3017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605117</xdr:colOff>
      <xdr:row>271</xdr:row>
      <xdr:rowOff>171076</xdr:rowOff>
    </xdr:from>
    <xdr:to>
      <xdr:col>12</xdr:col>
      <xdr:colOff>430092</xdr:colOff>
      <xdr:row>286</xdr:row>
      <xdr:rowOff>105334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9DD84B6-18BA-4030-8869-936E4D577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600274</xdr:colOff>
      <xdr:row>276</xdr:row>
      <xdr:rowOff>8539</xdr:rowOff>
    </xdr:from>
    <xdr:to>
      <xdr:col>7</xdr:col>
      <xdr:colOff>125029</xdr:colOff>
      <xdr:row>292</xdr:row>
      <xdr:rowOff>13594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5CB393E-6FCF-4E16-B8B1-0BD397CFD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508001</xdr:colOff>
      <xdr:row>241</xdr:row>
      <xdr:rowOff>70757</xdr:rowOff>
    </xdr:from>
    <xdr:to>
      <xdr:col>12</xdr:col>
      <xdr:colOff>480785</xdr:colOff>
      <xdr:row>256</xdr:row>
      <xdr:rowOff>65314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385D74A-5258-49A9-AF62-A351114DF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0.75559</cdr:x>
      <cdr:y>0.45507</cdr:y>
    </cdr:from>
    <cdr:to>
      <cdr:x>0.96274</cdr:x>
      <cdr:y>0.63334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A61DFB0A-A325-4296-9A7B-3AE5FDCFA202}"/>
            </a:ext>
          </a:extLst>
        </cdr:cNvPr>
        <cdr:cNvSpPr txBox="1"/>
      </cdr:nvSpPr>
      <cdr:spPr>
        <a:xfrm xmlns:a="http://schemas.openxmlformats.org/drawingml/2006/main">
          <a:off x="3787588" y="1400979"/>
          <a:ext cx="1038411" cy="54884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 w="38100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5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Balance:</a:t>
          </a:r>
          <a:r>
            <a:rPr lang="es-ES" sz="105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</a:p>
        <a:p xmlns:a="http://schemas.openxmlformats.org/drawingml/2006/main">
          <a:endParaRPr lang="es-ES" sz="40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 xmlns:a="http://schemas.openxmlformats.org/drawingml/2006/main">
          <a:r>
            <a:rPr lang="es-ES" sz="1100" b="1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+ 2.075,53 €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0.20609</cdr:x>
      <cdr:y>0.46671</cdr:y>
    </cdr:from>
    <cdr:to>
      <cdr:x>0.39568</cdr:x>
      <cdr:y>0.60897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8DA7338-5B34-4128-9F19-AB3EB4BCEDD3}"/>
            </a:ext>
          </a:extLst>
        </cdr:cNvPr>
        <cdr:cNvSpPr txBox="1"/>
      </cdr:nvSpPr>
      <cdr:spPr>
        <a:xfrm xmlns:a="http://schemas.openxmlformats.org/drawingml/2006/main">
          <a:off x="1236903" y="1357152"/>
          <a:ext cx="1137893" cy="413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2800" b="1">
              <a:solidFill>
                <a:schemeClr val="bg1"/>
              </a:solidFill>
              <a:latin typeface="212 Queenie Sans" panose="02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93,5 %</a:t>
          </a:r>
        </a:p>
      </cdr:txBody>
    </cdr:sp>
  </cdr:relSizeAnchor>
  <cdr:relSizeAnchor xmlns:cdr="http://schemas.openxmlformats.org/drawingml/2006/chartDrawing">
    <cdr:from>
      <cdr:x>0.45956</cdr:x>
      <cdr:y>0.48917</cdr:y>
    </cdr:from>
    <cdr:to>
      <cdr:x>0.64915</cdr:x>
      <cdr:y>0.63143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20E0B18A-4CE8-4D48-AEC8-8BBD2D089698}"/>
            </a:ext>
          </a:extLst>
        </cdr:cNvPr>
        <cdr:cNvSpPr txBox="1"/>
      </cdr:nvSpPr>
      <cdr:spPr>
        <a:xfrm xmlns:a="http://schemas.openxmlformats.org/drawingml/2006/main">
          <a:off x="2480810" y="1464235"/>
          <a:ext cx="1023470" cy="42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600" b="1">
              <a:solidFill>
                <a:schemeClr val="bg1"/>
              </a:solidFill>
              <a:latin typeface="212 Queenie Sans" panose="02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6,5 %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403_Cuentas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 TOTAL"/>
      <sheetName val="GASTOS"/>
      <sheetName val="BBVA"/>
      <sheetName val="FIARE"/>
      <sheetName val="Concil. banc."/>
      <sheetName val="2018"/>
      <sheetName val="2019"/>
      <sheetName val="2020 sem 1"/>
      <sheetName val="2020 sem 2"/>
      <sheetName val="2020"/>
      <sheetName val="2021 sem 1"/>
      <sheetName val="2021 sem 2"/>
      <sheetName val="2021"/>
      <sheetName val="2022 sem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E104">
            <v>13942.559999999998</v>
          </cell>
        </row>
      </sheetData>
      <sheetData sheetId="11"/>
      <sheetData sheetId="12">
        <row r="229">
          <cell r="H229" t="str">
            <v xml:space="preserve">Total inversiones campañas </v>
          </cell>
          <cell r="I229">
            <v>-1068.6100000000001</v>
          </cell>
        </row>
        <row r="230">
          <cell r="H230" t="str">
            <v>Total beneficios brutos campañas</v>
          </cell>
          <cell r="I230">
            <v>3144.14</v>
          </cell>
        </row>
        <row r="250">
          <cell r="B250">
            <v>2020</v>
          </cell>
          <cell r="D250">
            <v>44</v>
          </cell>
        </row>
        <row r="251">
          <cell r="B251" t="str">
            <v>Ene-mar 2021</v>
          </cell>
          <cell r="D251">
            <v>45</v>
          </cell>
        </row>
        <row r="252">
          <cell r="B252" t="str">
            <v>Abr-jun 2021</v>
          </cell>
          <cell r="D252">
            <v>46</v>
          </cell>
        </row>
        <row r="253">
          <cell r="B253" t="str">
            <v>jul-sep 21</v>
          </cell>
          <cell r="D253">
            <v>46</v>
          </cell>
        </row>
        <row r="254">
          <cell r="B254" t="str">
            <v>sep-dic 21</v>
          </cell>
          <cell r="D254">
            <v>46</v>
          </cell>
        </row>
        <row r="264">
          <cell r="C264" t="str">
            <v>Donaciones/ subvenciones</v>
          </cell>
          <cell r="D264">
            <v>950</v>
          </cell>
        </row>
        <row r="265">
          <cell r="C265" t="str">
            <v>Personas socias</v>
          </cell>
          <cell r="D265">
            <v>2999.0099999999998</v>
          </cell>
        </row>
        <row r="266">
          <cell r="C266" t="str">
            <v>Campañas</v>
          </cell>
          <cell r="D266">
            <v>2075.5299999999997</v>
          </cell>
        </row>
        <row r="275">
          <cell r="I275" t="str">
            <v>Ingresos total 2021</v>
          </cell>
          <cell r="J275">
            <v>6024.5399999999991</v>
          </cell>
        </row>
        <row r="276">
          <cell r="I276" t="str">
            <v>Gastos total 2021</v>
          </cell>
          <cell r="J276">
            <v>-4661.2999999999993</v>
          </cell>
        </row>
        <row r="281">
          <cell r="B281" t="str">
            <v>Proyectos</v>
          </cell>
          <cell r="C281">
            <v>4353.9399999999996</v>
          </cell>
        </row>
        <row r="282">
          <cell r="B282" t="str">
            <v>Web</v>
          </cell>
          <cell r="C282">
            <v>-30.06</v>
          </cell>
        </row>
        <row r="283">
          <cell r="B283" t="str">
            <v>Papelería</v>
          </cell>
          <cell r="C283">
            <v>-32.450000000000003</v>
          </cell>
        </row>
        <row r="284">
          <cell r="B284" t="str">
            <v>Telefonía</v>
          </cell>
          <cell r="C284">
            <v>-29.5</v>
          </cell>
        </row>
        <row r="285">
          <cell r="B285" t="str">
            <v>Mantenimiento de cuentas bancarias</v>
          </cell>
          <cell r="C285">
            <v>-196.40999999999957</v>
          </cell>
        </row>
        <row r="286">
          <cell r="B286" t="str">
            <v>Otros</v>
          </cell>
          <cell r="C286">
            <v>-18.940000000000001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Nuevi">
  <a:themeElements>
    <a:clrScheme name="Nuevi">
      <a:dk1>
        <a:sysClr val="windowText" lastClr="000000"/>
      </a:dk1>
      <a:lt1>
        <a:sysClr val="window" lastClr="FFFFFF"/>
      </a:lt1>
      <a:dk2>
        <a:srgbClr val="2B3685"/>
      </a:dk2>
      <a:lt2>
        <a:srgbClr val="E7E6E6"/>
      </a:lt2>
      <a:accent1>
        <a:srgbClr val="46D232"/>
      </a:accent1>
      <a:accent2>
        <a:srgbClr val="FFFF00"/>
      </a:accent2>
      <a:accent3>
        <a:srgbClr val="56E9F4"/>
      </a:accent3>
      <a:accent4>
        <a:srgbClr val="F907BF"/>
      </a:accent4>
      <a:accent5>
        <a:srgbClr val="3B31FF"/>
      </a:accent5>
      <a:accent6>
        <a:srgbClr val="FF2D2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2342C-202C-449D-BB57-809737A859E4}">
  <dimension ref="A3:K286"/>
  <sheetViews>
    <sheetView tabSelected="1" zoomScale="70" zoomScaleNormal="70" workbookViewId="0">
      <selection activeCell="F269" sqref="F269"/>
    </sheetView>
  </sheetViews>
  <sheetFormatPr baseColWidth="10" defaultRowHeight="14.5" x14ac:dyDescent="0.35"/>
  <cols>
    <col min="1" max="1" width="13.08984375" customWidth="1"/>
    <col min="4" max="4" width="37.6328125" customWidth="1"/>
    <col min="5" max="5" width="13.1796875" bestFit="1" customWidth="1"/>
    <col min="6" max="6" width="25.36328125" customWidth="1"/>
    <col min="7" max="7" width="16.54296875" customWidth="1"/>
    <col min="8" max="8" width="21.90625" bestFit="1" customWidth="1"/>
    <col min="9" max="9" width="11.1796875" bestFit="1" customWidth="1"/>
  </cols>
  <sheetData>
    <row r="3" spans="1:8" ht="23" x14ac:dyDescent="0.5">
      <c r="C3" s="1" t="s">
        <v>0</v>
      </c>
      <c r="D3" s="1"/>
      <c r="E3" s="1"/>
      <c r="F3" s="1"/>
    </row>
    <row r="7" spans="1:8" ht="15" thickBot="1" x14ac:dyDescent="0.4">
      <c r="A7" s="2" t="s">
        <v>1</v>
      </c>
      <c r="B7" s="2" t="s">
        <v>2</v>
      </c>
      <c r="C7" s="2" t="s">
        <v>3</v>
      </c>
      <c r="D7" s="2" t="s">
        <v>4</v>
      </c>
      <c r="E7" s="3" t="s">
        <v>5</v>
      </c>
      <c r="F7" s="4" t="s">
        <v>6</v>
      </c>
      <c r="G7" s="2" t="s">
        <v>7</v>
      </c>
      <c r="H7" s="2" t="s">
        <v>8</v>
      </c>
    </row>
    <row r="8" spans="1:8" ht="15" thickBot="1" x14ac:dyDescent="0.4">
      <c r="A8" s="5">
        <v>44188</v>
      </c>
      <c r="B8" s="6">
        <v>72</v>
      </c>
      <c r="C8" s="6">
        <v>-625.34</v>
      </c>
      <c r="D8" s="6" t="s">
        <v>9</v>
      </c>
      <c r="E8" s="7">
        <v>11342.489999999998</v>
      </c>
      <c r="F8" s="8" t="s">
        <v>10</v>
      </c>
      <c r="G8" s="9" t="s">
        <v>11</v>
      </c>
      <c r="H8" s="6"/>
    </row>
    <row r="9" spans="1:8" ht="15" thickBot="1" x14ac:dyDescent="0.4">
      <c r="A9" s="10">
        <v>44194</v>
      </c>
      <c r="B9" s="11">
        <v>73</v>
      </c>
      <c r="C9" s="11">
        <v>-291.95</v>
      </c>
      <c r="D9" s="11" t="s">
        <v>12</v>
      </c>
      <c r="E9" s="12">
        <v>11050.539999999997</v>
      </c>
      <c r="F9" s="13" t="s">
        <v>10</v>
      </c>
      <c r="G9" s="14" t="s">
        <v>13</v>
      </c>
      <c r="H9" s="11"/>
    </row>
    <row r="10" spans="1:8" x14ac:dyDescent="0.35">
      <c r="A10" s="10">
        <v>44200.458333333336</v>
      </c>
      <c r="B10" s="11"/>
      <c r="C10" s="6">
        <v>10</v>
      </c>
      <c r="D10" s="11" t="s">
        <v>14</v>
      </c>
      <c r="E10" s="15">
        <f t="shared" ref="E10:E41" si="0">E9+SUM(C10:C10)</f>
        <v>11060.539999999997</v>
      </c>
      <c r="F10" s="16" t="s">
        <v>10</v>
      </c>
      <c r="G10" s="17" t="s">
        <v>13</v>
      </c>
      <c r="H10" s="11"/>
    </row>
    <row r="11" spans="1:8" x14ac:dyDescent="0.35">
      <c r="A11" s="10">
        <v>44200.458333333336</v>
      </c>
      <c r="B11" s="11"/>
      <c r="C11" s="6">
        <v>10</v>
      </c>
      <c r="D11" s="11" t="s">
        <v>15</v>
      </c>
      <c r="E11" s="15">
        <f t="shared" si="0"/>
        <v>11070.539999999997</v>
      </c>
      <c r="F11" s="18" t="s">
        <v>10</v>
      </c>
      <c r="G11" s="17" t="s">
        <v>13</v>
      </c>
      <c r="H11" s="11"/>
    </row>
    <row r="12" spans="1:8" x14ac:dyDescent="0.35">
      <c r="A12" s="10">
        <v>44200.458333333336</v>
      </c>
      <c r="B12" s="11"/>
      <c r="C12" s="6">
        <v>30</v>
      </c>
      <c r="D12" s="11" t="s">
        <v>16</v>
      </c>
      <c r="E12" s="15">
        <f t="shared" si="0"/>
        <v>11100.539999999997</v>
      </c>
      <c r="F12" s="18" t="s">
        <v>10</v>
      </c>
      <c r="G12" s="17" t="s">
        <v>13</v>
      </c>
      <c r="H12" s="11"/>
    </row>
    <row r="13" spans="1:8" x14ac:dyDescent="0.35">
      <c r="A13" s="10">
        <v>44200.458333333336</v>
      </c>
      <c r="B13" s="11"/>
      <c r="C13" s="6">
        <v>30</v>
      </c>
      <c r="D13" s="11" t="s">
        <v>17</v>
      </c>
      <c r="E13" s="15">
        <f t="shared" si="0"/>
        <v>11130.539999999997</v>
      </c>
      <c r="F13" s="19" t="s">
        <v>18</v>
      </c>
      <c r="G13" s="11" t="s">
        <v>19</v>
      </c>
      <c r="H13" s="11" t="s">
        <v>20</v>
      </c>
    </row>
    <row r="14" spans="1:8" x14ac:dyDescent="0.35">
      <c r="A14" s="10">
        <v>43834</v>
      </c>
      <c r="B14" s="11"/>
      <c r="C14" s="6">
        <v>-75</v>
      </c>
      <c r="D14" s="11" t="s">
        <v>21</v>
      </c>
      <c r="E14" s="15">
        <f t="shared" si="0"/>
        <v>11055.539999999997</v>
      </c>
      <c r="F14" s="20" t="s">
        <v>22</v>
      </c>
      <c r="G14" s="11"/>
      <c r="H14" s="11"/>
    </row>
    <row r="15" spans="1:8" x14ac:dyDescent="0.35">
      <c r="A15" s="10">
        <v>44201.458333333336</v>
      </c>
      <c r="B15" s="11"/>
      <c r="C15" s="6">
        <v>60</v>
      </c>
      <c r="D15" s="11" t="s">
        <v>23</v>
      </c>
      <c r="E15" s="15">
        <f t="shared" si="0"/>
        <v>11115.539999999997</v>
      </c>
      <c r="F15" s="18" t="s">
        <v>10</v>
      </c>
      <c r="G15" s="17" t="s">
        <v>13</v>
      </c>
      <c r="H15" s="11"/>
    </row>
    <row r="16" spans="1:8" x14ac:dyDescent="0.35">
      <c r="A16" s="10">
        <v>44201.458333333336</v>
      </c>
      <c r="B16" s="11"/>
      <c r="C16" s="6">
        <v>40</v>
      </c>
      <c r="D16" s="11" t="s">
        <v>24</v>
      </c>
      <c r="E16" s="15">
        <f t="shared" si="0"/>
        <v>11155.539999999997</v>
      </c>
      <c r="F16" s="18" t="s">
        <v>10</v>
      </c>
      <c r="G16" s="17" t="s">
        <v>13</v>
      </c>
      <c r="H16" s="11"/>
    </row>
    <row r="17" spans="1:8" x14ac:dyDescent="0.35">
      <c r="A17" s="10">
        <v>44201.458333333336</v>
      </c>
      <c r="B17" s="11"/>
      <c r="C17" s="6">
        <v>20</v>
      </c>
      <c r="D17" s="11" t="s">
        <v>25</v>
      </c>
      <c r="E17" s="15">
        <f t="shared" si="0"/>
        <v>11175.539999999997</v>
      </c>
      <c r="F17" s="18" t="s">
        <v>10</v>
      </c>
      <c r="G17" s="17" t="s">
        <v>13</v>
      </c>
      <c r="H17" s="11"/>
    </row>
    <row r="18" spans="1:8" x14ac:dyDescent="0.35">
      <c r="A18" s="10">
        <v>44203.458333333336</v>
      </c>
      <c r="B18" s="11"/>
      <c r="C18" s="6">
        <v>15</v>
      </c>
      <c r="D18" s="11" t="s">
        <v>26</v>
      </c>
      <c r="E18" s="15">
        <f t="shared" si="0"/>
        <v>11190.539999999997</v>
      </c>
      <c r="F18" s="18" t="s">
        <v>10</v>
      </c>
      <c r="G18" s="17" t="s">
        <v>13</v>
      </c>
      <c r="H18" s="11"/>
    </row>
    <row r="19" spans="1:8" x14ac:dyDescent="0.35">
      <c r="A19" s="10">
        <v>44204.458333333336</v>
      </c>
      <c r="B19" s="11"/>
      <c r="C19" s="6">
        <v>30</v>
      </c>
      <c r="D19" s="11" t="s">
        <v>27</v>
      </c>
      <c r="E19" s="15">
        <f t="shared" si="0"/>
        <v>11220.539999999997</v>
      </c>
      <c r="F19" s="18" t="s">
        <v>10</v>
      </c>
      <c r="G19" s="17" t="s">
        <v>13</v>
      </c>
      <c r="H19" s="11"/>
    </row>
    <row r="20" spans="1:8" x14ac:dyDescent="0.35">
      <c r="A20" s="10">
        <v>44207.458333333336</v>
      </c>
      <c r="B20" s="11"/>
      <c r="C20" s="6">
        <v>20</v>
      </c>
      <c r="D20" s="11" t="s">
        <v>28</v>
      </c>
      <c r="E20" s="15">
        <f t="shared" si="0"/>
        <v>11240.539999999997</v>
      </c>
      <c r="F20" s="18" t="s">
        <v>10</v>
      </c>
      <c r="G20" s="17" t="s">
        <v>13</v>
      </c>
      <c r="H20" s="11"/>
    </row>
    <row r="21" spans="1:8" x14ac:dyDescent="0.35">
      <c r="A21" s="10">
        <v>44208.458333333336</v>
      </c>
      <c r="B21" s="11"/>
      <c r="C21" s="6">
        <v>50</v>
      </c>
      <c r="D21" s="11" t="s">
        <v>29</v>
      </c>
      <c r="E21" s="15">
        <f t="shared" si="0"/>
        <v>11290.539999999997</v>
      </c>
      <c r="F21" s="18" t="s">
        <v>10</v>
      </c>
      <c r="G21" s="17" t="s">
        <v>13</v>
      </c>
      <c r="H21" s="11"/>
    </row>
    <row r="22" spans="1:8" x14ac:dyDescent="0.35">
      <c r="A22" s="10">
        <v>44208</v>
      </c>
      <c r="B22" s="11"/>
      <c r="C22" s="6">
        <v>40</v>
      </c>
      <c r="D22" s="11" t="s">
        <v>30</v>
      </c>
      <c r="E22" s="15">
        <f t="shared" si="0"/>
        <v>11330.539999999997</v>
      </c>
      <c r="F22" s="18" t="s">
        <v>10</v>
      </c>
      <c r="G22" s="17" t="s">
        <v>13</v>
      </c>
      <c r="H22" s="11"/>
    </row>
    <row r="23" spans="1:8" x14ac:dyDescent="0.35">
      <c r="A23" s="10">
        <v>44209.458333333336</v>
      </c>
      <c r="B23" s="11"/>
      <c r="C23" s="6">
        <v>10</v>
      </c>
      <c r="D23" s="11" t="s">
        <v>31</v>
      </c>
      <c r="E23" s="15">
        <f t="shared" si="0"/>
        <v>11340.539999999997</v>
      </c>
      <c r="F23" s="18" t="s">
        <v>10</v>
      </c>
      <c r="G23" s="17" t="s">
        <v>13</v>
      </c>
      <c r="H23" s="11"/>
    </row>
    <row r="24" spans="1:8" x14ac:dyDescent="0.35">
      <c r="A24" s="10">
        <v>44210.458333333336</v>
      </c>
      <c r="B24" s="11"/>
      <c r="C24" s="6">
        <v>15</v>
      </c>
      <c r="D24" s="11" t="s">
        <v>32</v>
      </c>
      <c r="E24" s="15">
        <f t="shared" si="0"/>
        <v>11355.539999999997</v>
      </c>
      <c r="F24" s="18" t="s">
        <v>10</v>
      </c>
      <c r="G24" s="17" t="s">
        <v>13</v>
      </c>
      <c r="H24" s="11"/>
    </row>
    <row r="25" spans="1:8" x14ac:dyDescent="0.35">
      <c r="A25" s="10">
        <v>44214.458333333336</v>
      </c>
      <c r="B25" s="11"/>
      <c r="C25" s="6">
        <v>30</v>
      </c>
      <c r="D25" s="11" t="s">
        <v>33</v>
      </c>
      <c r="E25" s="15">
        <f t="shared" si="0"/>
        <v>11385.539999999997</v>
      </c>
      <c r="F25" s="18" t="s">
        <v>10</v>
      </c>
      <c r="G25" s="17" t="s">
        <v>13</v>
      </c>
      <c r="H25" s="11"/>
    </row>
    <row r="26" spans="1:8" x14ac:dyDescent="0.35">
      <c r="A26" s="10">
        <v>44215.458333333336</v>
      </c>
      <c r="B26" s="11"/>
      <c r="C26" s="6">
        <v>10</v>
      </c>
      <c r="D26" s="11" t="s">
        <v>34</v>
      </c>
      <c r="E26" s="15">
        <f t="shared" si="0"/>
        <v>11395.539999999997</v>
      </c>
      <c r="F26" s="18" t="s">
        <v>10</v>
      </c>
      <c r="G26" s="17" t="s">
        <v>13</v>
      </c>
      <c r="H26" s="11"/>
    </row>
    <row r="27" spans="1:8" x14ac:dyDescent="0.35">
      <c r="A27" s="10">
        <v>44215.458333333336</v>
      </c>
      <c r="B27" s="11"/>
      <c r="C27" s="6">
        <v>10</v>
      </c>
      <c r="D27" s="11" t="s">
        <v>35</v>
      </c>
      <c r="E27" s="15">
        <f t="shared" si="0"/>
        <v>11405.539999999997</v>
      </c>
      <c r="F27" s="18" t="s">
        <v>10</v>
      </c>
      <c r="G27" s="17" t="s">
        <v>13</v>
      </c>
      <c r="H27" s="11"/>
    </row>
    <row r="28" spans="1:8" x14ac:dyDescent="0.35">
      <c r="A28" s="10">
        <v>44215.458333333336</v>
      </c>
      <c r="B28" s="11"/>
      <c r="C28" s="6">
        <v>10</v>
      </c>
      <c r="D28" s="11" t="s">
        <v>36</v>
      </c>
      <c r="E28" s="15">
        <f t="shared" si="0"/>
        <v>11415.539999999997</v>
      </c>
      <c r="F28" s="18" t="s">
        <v>10</v>
      </c>
      <c r="G28" s="17" t="s">
        <v>13</v>
      </c>
      <c r="H28" s="11"/>
    </row>
    <row r="29" spans="1:8" x14ac:dyDescent="0.35">
      <c r="A29" s="10">
        <v>44215.458333333336</v>
      </c>
      <c r="B29" s="11"/>
      <c r="C29" s="6">
        <v>10</v>
      </c>
      <c r="D29" s="11" t="s">
        <v>37</v>
      </c>
      <c r="E29" s="15">
        <f t="shared" si="0"/>
        <v>11425.539999999997</v>
      </c>
      <c r="F29" s="18" t="s">
        <v>10</v>
      </c>
      <c r="G29" s="17" t="s">
        <v>13</v>
      </c>
      <c r="H29" s="11"/>
    </row>
    <row r="30" spans="1:8" x14ac:dyDescent="0.35">
      <c r="A30" s="10">
        <v>44215</v>
      </c>
      <c r="B30" s="11"/>
      <c r="C30" s="6">
        <v>13.33</v>
      </c>
      <c r="D30" s="11" t="s">
        <v>38</v>
      </c>
      <c r="E30" s="15">
        <f t="shared" si="0"/>
        <v>11438.869999999997</v>
      </c>
      <c r="F30" s="21" t="s">
        <v>39</v>
      </c>
      <c r="G30" s="11"/>
      <c r="H30" s="11"/>
    </row>
    <row r="31" spans="1:8" x14ac:dyDescent="0.35">
      <c r="A31" s="10">
        <v>44215</v>
      </c>
      <c r="B31" s="11"/>
      <c r="C31" s="6">
        <v>33.33</v>
      </c>
      <c r="D31" s="11" t="s">
        <v>40</v>
      </c>
      <c r="E31" s="15">
        <f t="shared" si="0"/>
        <v>11472.199999999997</v>
      </c>
      <c r="F31" s="21" t="s">
        <v>39</v>
      </c>
      <c r="G31" s="11"/>
      <c r="H31" s="11"/>
    </row>
    <row r="32" spans="1:8" x14ac:dyDescent="0.35">
      <c r="A32" s="10">
        <v>44215</v>
      </c>
      <c r="B32" s="11"/>
      <c r="C32" s="6">
        <v>100</v>
      </c>
      <c r="D32" s="11" t="s">
        <v>41</v>
      </c>
      <c r="E32" s="15">
        <f t="shared" si="0"/>
        <v>11572.199999999997</v>
      </c>
      <c r="F32" s="21" t="s">
        <v>39</v>
      </c>
      <c r="G32" s="11"/>
      <c r="H32" s="11"/>
    </row>
    <row r="33" spans="1:8" x14ac:dyDescent="0.35">
      <c r="A33" s="10">
        <v>44215</v>
      </c>
      <c r="B33" s="11"/>
      <c r="C33" s="6">
        <v>60</v>
      </c>
      <c r="D33" s="11" t="s">
        <v>42</v>
      </c>
      <c r="E33" s="15">
        <f t="shared" si="0"/>
        <v>11632.199999999997</v>
      </c>
      <c r="F33" s="21" t="s">
        <v>39</v>
      </c>
      <c r="G33" s="11"/>
      <c r="H33" s="11"/>
    </row>
    <row r="34" spans="1:8" x14ac:dyDescent="0.35">
      <c r="A34" s="10">
        <v>44215</v>
      </c>
      <c r="B34" s="11"/>
      <c r="C34" s="6">
        <v>-2.42</v>
      </c>
      <c r="D34" s="11" t="s">
        <v>21</v>
      </c>
      <c r="E34" s="15">
        <f t="shared" si="0"/>
        <v>11629.779999999997</v>
      </c>
      <c r="F34" s="20" t="s">
        <v>22</v>
      </c>
      <c r="G34" s="11"/>
      <c r="H34" s="11"/>
    </row>
    <row r="35" spans="1:8" x14ac:dyDescent="0.35">
      <c r="A35" s="10">
        <v>44215</v>
      </c>
      <c r="B35" s="11">
        <v>78</v>
      </c>
      <c r="C35" s="6">
        <v>-21.46</v>
      </c>
      <c r="D35" s="11" t="s">
        <v>43</v>
      </c>
      <c r="E35" s="15">
        <f t="shared" si="0"/>
        <v>11608.319999999998</v>
      </c>
      <c r="F35" s="20" t="s">
        <v>22</v>
      </c>
      <c r="G35" s="11"/>
      <c r="H35" s="11"/>
    </row>
    <row r="36" spans="1:8" x14ac:dyDescent="0.35">
      <c r="A36" s="10">
        <v>44216</v>
      </c>
      <c r="B36" s="11"/>
      <c r="C36" s="6">
        <v>10</v>
      </c>
      <c r="D36" s="11" t="s">
        <v>44</v>
      </c>
      <c r="E36" s="15">
        <f t="shared" si="0"/>
        <v>11618.319999999998</v>
      </c>
      <c r="F36" s="18" t="s">
        <v>10</v>
      </c>
      <c r="G36" s="17" t="s">
        <v>13</v>
      </c>
      <c r="H36" s="11"/>
    </row>
    <row r="37" spans="1:8" x14ac:dyDescent="0.35">
      <c r="A37" s="10">
        <v>44221.458333333336</v>
      </c>
      <c r="B37" s="11"/>
      <c r="C37" s="6">
        <v>10</v>
      </c>
      <c r="D37" s="11" t="s">
        <v>45</v>
      </c>
      <c r="E37" s="15">
        <f t="shared" si="0"/>
        <v>11628.319999999998</v>
      </c>
      <c r="F37" s="18" t="s">
        <v>10</v>
      </c>
      <c r="G37" s="17" t="s">
        <v>13</v>
      </c>
      <c r="H37" s="11"/>
    </row>
    <row r="38" spans="1:8" x14ac:dyDescent="0.35">
      <c r="A38" s="10">
        <v>44221.458333333336</v>
      </c>
      <c r="B38" s="11"/>
      <c r="C38" s="6">
        <v>10</v>
      </c>
      <c r="D38" s="11" t="s">
        <v>46</v>
      </c>
      <c r="E38" s="15">
        <f t="shared" si="0"/>
        <v>11638.319999999998</v>
      </c>
      <c r="F38" s="18" t="s">
        <v>10</v>
      </c>
      <c r="G38" s="17" t="s">
        <v>13</v>
      </c>
      <c r="H38" s="11"/>
    </row>
    <row r="39" spans="1:8" x14ac:dyDescent="0.35">
      <c r="A39" s="10">
        <v>44221.458333333336</v>
      </c>
      <c r="B39" s="11"/>
      <c r="C39" s="6">
        <v>10</v>
      </c>
      <c r="D39" s="11" t="s">
        <v>47</v>
      </c>
      <c r="E39" s="15">
        <f t="shared" si="0"/>
        <v>11648.319999999998</v>
      </c>
      <c r="F39" s="18" t="s">
        <v>10</v>
      </c>
      <c r="G39" s="17" t="s">
        <v>13</v>
      </c>
      <c r="H39" s="11"/>
    </row>
    <row r="40" spans="1:8" x14ac:dyDescent="0.35">
      <c r="A40" s="10">
        <v>44221.458333333336</v>
      </c>
      <c r="B40" s="11"/>
      <c r="C40" s="6">
        <v>80</v>
      </c>
      <c r="D40" s="11" t="s">
        <v>48</v>
      </c>
      <c r="E40" s="15">
        <f t="shared" si="0"/>
        <v>11728.319999999998</v>
      </c>
      <c r="F40" s="18" t="s">
        <v>10</v>
      </c>
      <c r="G40" s="17" t="s">
        <v>13</v>
      </c>
      <c r="H40" s="11"/>
    </row>
    <row r="41" spans="1:8" x14ac:dyDescent="0.35">
      <c r="A41" s="10">
        <v>44221.458333333336</v>
      </c>
      <c r="B41" s="11"/>
      <c r="C41" s="6">
        <v>60</v>
      </c>
      <c r="D41" s="11" t="s">
        <v>49</v>
      </c>
      <c r="E41" s="15">
        <f t="shared" si="0"/>
        <v>11788.319999999998</v>
      </c>
      <c r="F41" s="18" t="s">
        <v>10</v>
      </c>
      <c r="G41" s="17" t="s">
        <v>13</v>
      </c>
      <c r="H41" s="11"/>
    </row>
    <row r="42" spans="1:8" ht="15" thickBot="1" x14ac:dyDescent="0.4">
      <c r="A42" s="10">
        <v>44221.458333333336</v>
      </c>
      <c r="B42" s="11"/>
      <c r="C42" s="6">
        <v>20</v>
      </c>
      <c r="D42" s="11" t="s">
        <v>50</v>
      </c>
      <c r="E42" s="15">
        <f t="shared" ref="E42:E73" si="1">E41+SUM(C42:C42)</f>
        <v>11808.319999999998</v>
      </c>
      <c r="F42" s="22" t="s">
        <v>10</v>
      </c>
      <c r="G42" s="17" t="s">
        <v>13</v>
      </c>
      <c r="H42" s="11"/>
    </row>
    <row r="43" spans="1:8" ht="15" thickBot="1" x14ac:dyDescent="0.4">
      <c r="A43" s="10">
        <v>44221.458333333336</v>
      </c>
      <c r="B43" s="11">
        <v>74</v>
      </c>
      <c r="C43" s="6">
        <v>-38.6</v>
      </c>
      <c r="D43" s="11" t="s">
        <v>51</v>
      </c>
      <c r="E43" s="12">
        <f t="shared" si="1"/>
        <v>11769.719999999998</v>
      </c>
      <c r="F43" s="13" t="s">
        <v>10</v>
      </c>
      <c r="G43" s="14" t="s">
        <v>13</v>
      </c>
      <c r="H43" s="11"/>
    </row>
    <row r="44" spans="1:8" ht="15" thickBot="1" x14ac:dyDescent="0.4">
      <c r="A44" s="10">
        <v>44221</v>
      </c>
      <c r="B44" s="11">
        <v>83</v>
      </c>
      <c r="C44" s="6">
        <v>-13.6</v>
      </c>
      <c r="D44" s="11" t="s">
        <v>51</v>
      </c>
      <c r="E44" s="12">
        <f t="shared" si="1"/>
        <v>11756.119999999997</v>
      </c>
      <c r="F44" s="13" t="s">
        <v>10</v>
      </c>
      <c r="G44" s="14" t="s">
        <v>13</v>
      </c>
      <c r="H44" s="11"/>
    </row>
    <row r="45" spans="1:8" ht="15" thickBot="1" x14ac:dyDescent="0.4">
      <c r="A45" s="10">
        <v>44222</v>
      </c>
      <c r="B45" s="11">
        <v>75</v>
      </c>
      <c r="C45" s="6">
        <v>-16.100000000000001</v>
      </c>
      <c r="D45" s="11" t="s">
        <v>52</v>
      </c>
      <c r="E45" s="12">
        <f t="shared" si="1"/>
        <v>11740.019999999997</v>
      </c>
      <c r="F45" s="13" t="s">
        <v>10</v>
      </c>
      <c r="G45" s="14" t="s">
        <v>13</v>
      </c>
      <c r="H45" s="11"/>
    </row>
    <row r="46" spans="1:8" ht="15" thickBot="1" x14ac:dyDescent="0.4">
      <c r="A46" s="10">
        <v>44222</v>
      </c>
      <c r="B46" s="11">
        <v>82</v>
      </c>
      <c r="C46" s="6">
        <v>-25.47</v>
      </c>
      <c r="D46" s="11" t="s">
        <v>52</v>
      </c>
      <c r="E46" s="12">
        <f t="shared" si="1"/>
        <v>11714.549999999997</v>
      </c>
      <c r="F46" s="23" t="s">
        <v>10</v>
      </c>
      <c r="G46" s="24" t="s">
        <v>11</v>
      </c>
      <c r="H46" s="11"/>
    </row>
    <row r="47" spans="1:8" x14ac:dyDescent="0.35">
      <c r="A47" s="10">
        <v>44222</v>
      </c>
      <c r="B47" s="11"/>
      <c r="C47" s="6">
        <v>9.14</v>
      </c>
      <c r="D47" s="11" t="s">
        <v>53</v>
      </c>
      <c r="E47" s="15">
        <f t="shared" si="1"/>
        <v>11723.689999999997</v>
      </c>
      <c r="F47" s="16" t="s">
        <v>10</v>
      </c>
      <c r="G47" s="25" t="s">
        <v>54</v>
      </c>
      <c r="H47" s="11"/>
    </row>
    <row r="48" spans="1:8" x14ac:dyDescent="0.35">
      <c r="A48" s="10">
        <v>44223.458333333336</v>
      </c>
      <c r="B48" s="11"/>
      <c r="C48" s="6">
        <v>10</v>
      </c>
      <c r="D48" s="11" t="s">
        <v>55</v>
      </c>
      <c r="E48" s="15">
        <f t="shared" si="1"/>
        <v>11733.689999999997</v>
      </c>
      <c r="F48" s="18" t="s">
        <v>10</v>
      </c>
      <c r="G48" s="17" t="s">
        <v>13</v>
      </c>
      <c r="H48" s="11"/>
    </row>
    <row r="49" spans="1:8" x14ac:dyDescent="0.35">
      <c r="A49" s="10">
        <v>44225.458333333336</v>
      </c>
      <c r="B49" s="11"/>
      <c r="C49" s="6">
        <v>90</v>
      </c>
      <c r="D49" s="11" t="s">
        <v>56</v>
      </c>
      <c r="E49" s="15">
        <f t="shared" si="1"/>
        <v>11823.689999999997</v>
      </c>
      <c r="F49" s="18" t="s">
        <v>10</v>
      </c>
      <c r="G49" s="17" t="s">
        <v>13</v>
      </c>
      <c r="H49" s="11"/>
    </row>
    <row r="50" spans="1:8" ht="15" thickBot="1" x14ac:dyDescent="0.4">
      <c r="A50" s="10">
        <v>44225.458333333336</v>
      </c>
      <c r="B50" s="11"/>
      <c r="C50" s="6">
        <v>10</v>
      </c>
      <c r="D50" s="11" t="s">
        <v>57</v>
      </c>
      <c r="E50" s="15">
        <f t="shared" si="1"/>
        <v>11833.689999999997</v>
      </c>
      <c r="F50" s="22" t="s">
        <v>10</v>
      </c>
      <c r="G50" s="17" t="s">
        <v>13</v>
      </c>
      <c r="H50" s="11"/>
    </row>
    <row r="51" spans="1:8" ht="15" thickBot="1" x14ac:dyDescent="0.4">
      <c r="A51" s="10">
        <v>44225.458333333336</v>
      </c>
      <c r="B51" s="11">
        <v>81</v>
      </c>
      <c r="C51" s="6">
        <v>-0.8</v>
      </c>
      <c r="D51" s="11" t="s">
        <v>58</v>
      </c>
      <c r="E51" s="12">
        <f t="shared" si="1"/>
        <v>11832.889999999998</v>
      </c>
      <c r="F51" s="13" t="s">
        <v>10</v>
      </c>
      <c r="G51" s="14" t="s">
        <v>13</v>
      </c>
      <c r="H51" s="11"/>
    </row>
    <row r="52" spans="1:8" x14ac:dyDescent="0.35">
      <c r="A52" s="10">
        <v>44229.458333333336</v>
      </c>
      <c r="B52" s="11"/>
      <c r="C52" s="6">
        <v>30</v>
      </c>
      <c r="D52" s="11" t="s">
        <v>59</v>
      </c>
      <c r="E52" s="15">
        <f t="shared" si="1"/>
        <v>11862.889999999998</v>
      </c>
      <c r="F52" s="26" t="s">
        <v>18</v>
      </c>
      <c r="G52" s="11" t="s">
        <v>19</v>
      </c>
      <c r="H52" s="11" t="s">
        <v>20</v>
      </c>
    </row>
    <row r="53" spans="1:8" x14ac:dyDescent="0.35">
      <c r="A53" s="10">
        <v>44229</v>
      </c>
      <c r="B53" s="11"/>
      <c r="C53" s="6">
        <v>40</v>
      </c>
      <c r="D53" s="11" t="s">
        <v>60</v>
      </c>
      <c r="E53" s="15">
        <f t="shared" si="1"/>
        <v>11902.889999999998</v>
      </c>
      <c r="F53" s="19" t="s">
        <v>18</v>
      </c>
      <c r="G53" s="11" t="s">
        <v>19</v>
      </c>
      <c r="H53" s="11" t="s">
        <v>61</v>
      </c>
    </row>
    <row r="54" spans="1:8" ht="15" thickBot="1" x14ac:dyDescent="0.4">
      <c r="A54" s="10">
        <v>44230.458333333336</v>
      </c>
      <c r="B54" s="11"/>
      <c r="C54" s="6">
        <v>60</v>
      </c>
      <c r="D54" s="11" t="s">
        <v>62</v>
      </c>
      <c r="E54" s="15">
        <f t="shared" si="1"/>
        <v>11962.889999999998</v>
      </c>
      <c r="F54" s="22" t="s">
        <v>10</v>
      </c>
      <c r="G54" s="17" t="s">
        <v>13</v>
      </c>
      <c r="H54" s="11"/>
    </row>
    <row r="55" spans="1:8" ht="15" thickBot="1" x14ac:dyDescent="0.4">
      <c r="A55" s="10">
        <v>44230.458333333336</v>
      </c>
      <c r="B55" s="11">
        <v>76</v>
      </c>
      <c r="C55" s="6">
        <v>-9.0500000000000007</v>
      </c>
      <c r="D55" s="11" t="s">
        <v>51</v>
      </c>
      <c r="E55" s="12">
        <f t="shared" si="1"/>
        <v>11953.839999999998</v>
      </c>
      <c r="F55" s="13" t="s">
        <v>10</v>
      </c>
      <c r="G55" s="14" t="s">
        <v>13</v>
      </c>
      <c r="H55" s="11"/>
    </row>
    <row r="56" spans="1:8" x14ac:dyDescent="0.35">
      <c r="A56" s="10">
        <v>44232.458333333336</v>
      </c>
      <c r="B56" s="11"/>
      <c r="C56" s="6">
        <v>10</v>
      </c>
      <c r="D56" s="11" t="s">
        <v>63</v>
      </c>
      <c r="E56" s="15">
        <f t="shared" si="1"/>
        <v>11963.839999999998</v>
      </c>
      <c r="F56" s="16" t="s">
        <v>10</v>
      </c>
      <c r="G56" s="17" t="s">
        <v>13</v>
      </c>
      <c r="H56" s="11"/>
    </row>
    <row r="57" spans="1:8" x14ac:dyDescent="0.35">
      <c r="A57" s="10">
        <v>44232.458333333336</v>
      </c>
      <c r="B57" s="11"/>
      <c r="C57" s="6">
        <v>10</v>
      </c>
      <c r="D57" s="11" t="s">
        <v>64</v>
      </c>
      <c r="E57" s="15">
        <f t="shared" si="1"/>
        <v>11973.839999999998</v>
      </c>
      <c r="F57" s="18" t="s">
        <v>10</v>
      </c>
      <c r="G57" s="17" t="s">
        <v>13</v>
      </c>
      <c r="H57" s="11"/>
    </row>
    <row r="58" spans="1:8" x14ac:dyDescent="0.35">
      <c r="A58" s="10">
        <v>44232.458333333336</v>
      </c>
      <c r="B58" s="11"/>
      <c r="C58" s="6">
        <v>10</v>
      </c>
      <c r="D58" s="11" t="s">
        <v>65</v>
      </c>
      <c r="E58" s="15">
        <f t="shared" si="1"/>
        <v>11983.839999999998</v>
      </c>
      <c r="F58" s="18" t="s">
        <v>10</v>
      </c>
      <c r="G58" s="17" t="s">
        <v>13</v>
      </c>
      <c r="H58" s="11"/>
    </row>
    <row r="59" spans="1:8" x14ac:dyDescent="0.35">
      <c r="A59" s="10">
        <v>44232.458333333336</v>
      </c>
      <c r="B59" s="11"/>
      <c r="C59" s="6">
        <v>10</v>
      </c>
      <c r="D59" s="11" t="s">
        <v>66</v>
      </c>
      <c r="E59" s="15">
        <f t="shared" si="1"/>
        <v>11993.839999999998</v>
      </c>
      <c r="F59" s="18" t="s">
        <v>10</v>
      </c>
      <c r="G59" s="17" t="s">
        <v>13</v>
      </c>
      <c r="H59" s="11"/>
    </row>
    <row r="60" spans="1:8" ht="15" thickBot="1" x14ac:dyDescent="0.4">
      <c r="A60" s="10">
        <v>44232</v>
      </c>
      <c r="B60" s="11"/>
      <c r="C60" s="6">
        <v>10</v>
      </c>
      <c r="D60" s="11" t="s">
        <v>67</v>
      </c>
      <c r="E60" s="15">
        <f t="shared" si="1"/>
        <v>12003.839999999998</v>
      </c>
      <c r="F60" s="22" t="s">
        <v>10</v>
      </c>
      <c r="G60" s="17" t="s">
        <v>13</v>
      </c>
      <c r="H60" s="11"/>
    </row>
    <row r="61" spans="1:8" ht="15" thickBot="1" x14ac:dyDescent="0.4">
      <c r="A61" s="10">
        <v>44235</v>
      </c>
      <c r="B61" s="11">
        <v>79</v>
      </c>
      <c r="C61" s="6">
        <v>-9.0500000000000007</v>
      </c>
      <c r="D61" s="11" t="s">
        <v>51</v>
      </c>
      <c r="E61" s="12">
        <f t="shared" si="1"/>
        <v>11994.789999999999</v>
      </c>
      <c r="F61" s="13" t="s">
        <v>10</v>
      </c>
      <c r="G61" s="14" t="s">
        <v>13</v>
      </c>
      <c r="H61" s="11"/>
    </row>
    <row r="62" spans="1:8" ht="15" thickBot="1" x14ac:dyDescent="0.4">
      <c r="A62" s="10">
        <v>44242.458333333336</v>
      </c>
      <c r="B62" s="11">
        <v>66</v>
      </c>
      <c r="C62" s="6">
        <v>-0.4</v>
      </c>
      <c r="D62" s="11" t="s">
        <v>58</v>
      </c>
      <c r="E62" s="12">
        <f t="shared" si="1"/>
        <v>11994.39</v>
      </c>
      <c r="F62" s="13" t="s">
        <v>10</v>
      </c>
      <c r="G62" s="14" t="s">
        <v>13</v>
      </c>
      <c r="H62" s="11"/>
    </row>
    <row r="63" spans="1:8" ht="15" thickBot="1" x14ac:dyDescent="0.4">
      <c r="A63" s="10">
        <v>44242.458333333336</v>
      </c>
      <c r="B63" s="11">
        <v>67</v>
      </c>
      <c r="C63" s="6">
        <v>-8.6</v>
      </c>
      <c r="D63" s="11" t="s">
        <v>68</v>
      </c>
      <c r="E63" s="12">
        <f t="shared" si="1"/>
        <v>11985.789999999999</v>
      </c>
      <c r="F63" s="23" t="s">
        <v>10</v>
      </c>
      <c r="G63" s="24" t="s">
        <v>11</v>
      </c>
      <c r="H63" s="11"/>
    </row>
    <row r="64" spans="1:8" x14ac:dyDescent="0.35">
      <c r="A64" s="10">
        <v>44246.458333333336</v>
      </c>
      <c r="B64" s="11"/>
      <c r="C64" s="6">
        <v>70</v>
      </c>
      <c r="D64" s="11" t="s">
        <v>69</v>
      </c>
      <c r="E64" s="15">
        <f t="shared" si="1"/>
        <v>12055.789999999999</v>
      </c>
      <c r="F64" s="16" t="s">
        <v>10</v>
      </c>
      <c r="G64" s="27" t="s">
        <v>11</v>
      </c>
      <c r="H64" s="11"/>
    </row>
    <row r="65" spans="1:8" x14ac:dyDescent="0.35">
      <c r="A65" s="10">
        <v>44249.458333333336</v>
      </c>
      <c r="B65" s="11">
        <v>68</v>
      </c>
      <c r="C65" s="6">
        <v>-10.99</v>
      </c>
      <c r="D65" s="11" t="s">
        <v>70</v>
      </c>
      <c r="E65" s="15">
        <f t="shared" si="1"/>
        <v>12044.8</v>
      </c>
      <c r="F65" s="20" t="s">
        <v>22</v>
      </c>
      <c r="G65" s="11"/>
      <c r="H65" s="11"/>
    </row>
    <row r="66" spans="1:8" x14ac:dyDescent="0.35">
      <c r="A66" s="10">
        <v>44249.458333333336</v>
      </c>
      <c r="B66" s="11"/>
      <c r="C66" s="6">
        <v>60</v>
      </c>
      <c r="D66" s="11" t="s">
        <v>71</v>
      </c>
      <c r="E66" s="15">
        <f t="shared" si="1"/>
        <v>12104.8</v>
      </c>
      <c r="F66" s="18" t="s">
        <v>10</v>
      </c>
      <c r="G66" s="27" t="s">
        <v>11</v>
      </c>
      <c r="H66" s="11"/>
    </row>
    <row r="67" spans="1:8" x14ac:dyDescent="0.35">
      <c r="A67" s="10">
        <v>44250.458333333336</v>
      </c>
      <c r="B67" s="11"/>
      <c r="C67" s="6">
        <v>10</v>
      </c>
      <c r="D67" s="11" t="s">
        <v>72</v>
      </c>
      <c r="E67" s="15">
        <f t="shared" si="1"/>
        <v>12114.8</v>
      </c>
      <c r="F67" s="18" t="s">
        <v>10</v>
      </c>
      <c r="G67" s="17" t="s">
        <v>13</v>
      </c>
      <c r="H67" s="11"/>
    </row>
    <row r="68" spans="1:8" x14ac:dyDescent="0.35">
      <c r="A68" s="10">
        <v>44250.458333333336</v>
      </c>
      <c r="B68" s="11"/>
      <c r="C68" s="6">
        <v>10</v>
      </c>
      <c r="D68" s="11" t="s">
        <v>73</v>
      </c>
      <c r="E68" s="15">
        <f t="shared" si="1"/>
        <v>12124.8</v>
      </c>
      <c r="F68" s="18" t="s">
        <v>10</v>
      </c>
      <c r="G68" s="17" t="s">
        <v>13</v>
      </c>
      <c r="H68" s="11"/>
    </row>
    <row r="69" spans="1:8" ht="15" thickBot="1" x14ac:dyDescent="0.4">
      <c r="A69" s="10">
        <v>44251.458333333336</v>
      </c>
      <c r="B69" s="11"/>
      <c r="C69" s="6">
        <v>20</v>
      </c>
      <c r="D69" s="11" t="s">
        <v>74</v>
      </c>
      <c r="E69" s="15">
        <f t="shared" si="1"/>
        <v>12144.8</v>
      </c>
      <c r="F69" s="22" t="s">
        <v>10</v>
      </c>
      <c r="G69" s="17" t="s">
        <v>13</v>
      </c>
      <c r="H69" s="11"/>
    </row>
    <row r="70" spans="1:8" ht="15" thickBot="1" x14ac:dyDescent="0.4">
      <c r="A70" s="10">
        <v>44253</v>
      </c>
      <c r="B70" s="11">
        <v>71</v>
      </c>
      <c r="C70" s="6">
        <v>-20.6</v>
      </c>
      <c r="D70" s="11" t="s">
        <v>58</v>
      </c>
      <c r="E70" s="12">
        <f t="shared" si="1"/>
        <v>12124.199999999999</v>
      </c>
      <c r="F70" s="13" t="s">
        <v>10</v>
      </c>
      <c r="G70" s="14" t="s">
        <v>13</v>
      </c>
      <c r="H70" s="11"/>
    </row>
    <row r="71" spans="1:8" x14ac:dyDescent="0.35">
      <c r="A71" s="10">
        <v>44257.458333333336</v>
      </c>
      <c r="B71" s="11"/>
      <c r="C71" s="6">
        <v>30</v>
      </c>
      <c r="D71" s="11" t="s">
        <v>17</v>
      </c>
      <c r="E71" s="15">
        <f t="shared" si="1"/>
        <v>12154.199999999999</v>
      </c>
      <c r="F71" s="26" t="s">
        <v>18</v>
      </c>
      <c r="G71" s="11" t="s">
        <v>19</v>
      </c>
      <c r="H71" s="11" t="s">
        <v>20</v>
      </c>
    </row>
    <row r="72" spans="1:8" x14ac:dyDescent="0.35">
      <c r="A72" s="10">
        <v>44257.458333333336</v>
      </c>
      <c r="B72" s="11"/>
      <c r="C72" s="6">
        <v>10</v>
      </c>
      <c r="D72" s="11" t="s">
        <v>75</v>
      </c>
      <c r="E72" s="15">
        <f t="shared" si="1"/>
        <v>12164.199999999999</v>
      </c>
      <c r="F72" s="18" t="s">
        <v>10</v>
      </c>
      <c r="G72" s="17" t="s">
        <v>13</v>
      </c>
      <c r="H72" s="11"/>
    </row>
    <row r="73" spans="1:8" x14ac:dyDescent="0.35">
      <c r="A73" s="10">
        <v>44257</v>
      </c>
      <c r="B73" s="11"/>
      <c r="C73" s="6">
        <v>50</v>
      </c>
      <c r="D73" s="11" t="s">
        <v>76</v>
      </c>
      <c r="E73" s="15">
        <f t="shared" si="1"/>
        <v>12214.199999999999</v>
      </c>
      <c r="F73" s="21" t="s">
        <v>39</v>
      </c>
      <c r="G73" s="11"/>
      <c r="H73" s="11"/>
    </row>
    <row r="74" spans="1:8" x14ac:dyDescent="0.35">
      <c r="A74" s="10">
        <v>44257</v>
      </c>
      <c r="B74" s="11"/>
      <c r="C74" s="6">
        <v>30</v>
      </c>
      <c r="D74" s="11" t="s">
        <v>77</v>
      </c>
      <c r="E74" s="15">
        <f t="shared" ref="E74:E104" si="2">E73+SUM(C74:C74)</f>
        <v>12244.199999999999</v>
      </c>
      <c r="F74" s="21" t="s">
        <v>39</v>
      </c>
      <c r="G74" s="11"/>
      <c r="H74" s="11"/>
    </row>
    <row r="75" spans="1:8" x14ac:dyDescent="0.35">
      <c r="A75" s="10">
        <v>44257</v>
      </c>
      <c r="B75" s="11"/>
      <c r="C75" s="6">
        <v>40</v>
      </c>
      <c r="D75" s="11" t="s">
        <v>78</v>
      </c>
      <c r="E75" s="15">
        <f t="shared" si="2"/>
        <v>12284.199999999999</v>
      </c>
      <c r="F75" s="21" t="s">
        <v>39</v>
      </c>
      <c r="G75" s="11"/>
      <c r="H75" s="11"/>
    </row>
    <row r="76" spans="1:8" x14ac:dyDescent="0.35">
      <c r="A76" s="10">
        <v>44257</v>
      </c>
      <c r="B76" s="11"/>
      <c r="C76" s="6">
        <v>60</v>
      </c>
      <c r="D76" s="11" t="s">
        <v>79</v>
      </c>
      <c r="E76" s="15">
        <f t="shared" si="2"/>
        <v>12344.199999999999</v>
      </c>
      <c r="F76" s="21" t="s">
        <v>39</v>
      </c>
      <c r="G76" s="11"/>
      <c r="H76" s="11"/>
    </row>
    <row r="77" spans="1:8" x14ac:dyDescent="0.35">
      <c r="A77" s="10">
        <v>44257</v>
      </c>
      <c r="B77" s="11"/>
      <c r="C77" s="6">
        <v>40</v>
      </c>
      <c r="D77" s="11" t="s">
        <v>80</v>
      </c>
      <c r="E77" s="15">
        <f t="shared" si="2"/>
        <v>12384.199999999999</v>
      </c>
      <c r="F77" s="21" t="s">
        <v>39</v>
      </c>
      <c r="G77" s="11"/>
      <c r="H77" s="11"/>
    </row>
    <row r="78" spans="1:8" x14ac:dyDescent="0.35">
      <c r="A78" s="10">
        <v>44257</v>
      </c>
      <c r="B78" s="11"/>
      <c r="C78" s="6">
        <v>20</v>
      </c>
      <c r="D78" s="11" t="s">
        <v>81</v>
      </c>
      <c r="E78" s="15">
        <f t="shared" si="2"/>
        <v>12404.199999999999</v>
      </c>
      <c r="F78" s="21" t="s">
        <v>39</v>
      </c>
      <c r="G78" s="11"/>
      <c r="H78" s="11"/>
    </row>
    <row r="79" spans="1:8" x14ac:dyDescent="0.35">
      <c r="A79" s="10">
        <v>44257</v>
      </c>
      <c r="B79" s="11"/>
      <c r="C79" s="6">
        <v>100</v>
      </c>
      <c r="D79" s="11" t="s">
        <v>82</v>
      </c>
      <c r="E79" s="15">
        <f t="shared" si="2"/>
        <v>12504.199999999999</v>
      </c>
      <c r="F79" s="21" t="s">
        <v>39</v>
      </c>
      <c r="G79" s="11"/>
      <c r="H79" s="11"/>
    </row>
    <row r="80" spans="1:8" x14ac:dyDescent="0.35">
      <c r="A80" s="10">
        <v>44257</v>
      </c>
      <c r="B80" s="11"/>
      <c r="C80" s="6">
        <v>60</v>
      </c>
      <c r="D80" s="11" t="s">
        <v>83</v>
      </c>
      <c r="E80" s="15">
        <f t="shared" si="2"/>
        <v>12564.199999999999</v>
      </c>
      <c r="F80" s="21" t="s">
        <v>39</v>
      </c>
      <c r="G80" s="11"/>
      <c r="H80" s="11"/>
    </row>
    <row r="81" spans="1:8" x14ac:dyDescent="0.35">
      <c r="A81" s="10">
        <v>44257</v>
      </c>
      <c r="B81" s="11"/>
      <c r="C81" s="6">
        <v>30</v>
      </c>
      <c r="D81" s="11" t="s">
        <v>84</v>
      </c>
      <c r="E81" s="15">
        <f t="shared" si="2"/>
        <v>12594.199999999999</v>
      </c>
      <c r="F81" s="21" t="s">
        <v>39</v>
      </c>
      <c r="G81" s="11"/>
      <c r="H81" s="11"/>
    </row>
    <row r="82" spans="1:8" x14ac:dyDescent="0.35">
      <c r="A82" s="10">
        <v>44257</v>
      </c>
      <c r="B82" s="11"/>
      <c r="C82" s="6">
        <v>-5.45</v>
      </c>
      <c r="D82" s="11" t="s">
        <v>21</v>
      </c>
      <c r="E82" s="15">
        <f t="shared" si="2"/>
        <v>12588.749999999998</v>
      </c>
      <c r="F82" s="20" t="s">
        <v>22</v>
      </c>
      <c r="G82" s="11"/>
      <c r="H82" s="11"/>
    </row>
    <row r="83" spans="1:8" x14ac:dyDescent="0.35">
      <c r="A83" s="10">
        <v>44279.458333333336</v>
      </c>
      <c r="B83" s="11">
        <v>69</v>
      </c>
      <c r="C83" s="6">
        <v>-19.5</v>
      </c>
      <c r="D83" s="11" t="s">
        <v>85</v>
      </c>
      <c r="E83" s="15">
        <f t="shared" si="2"/>
        <v>12569.249999999998</v>
      </c>
      <c r="F83" s="20" t="s">
        <v>22</v>
      </c>
      <c r="G83" s="11"/>
      <c r="H83" s="11"/>
    </row>
    <row r="84" spans="1:8" x14ac:dyDescent="0.35">
      <c r="A84" s="10">
        <v>44281.458333333336</v>
      </c>
      <c r="B84" s="11">
        <v>70</v>
      </c>
      <c r="C84" s="6">
        <v>-16.940000000000001</v>
      </c>
      <c r="D84" s="11" t="s">
        <v>86</v>
      </c>
      <c r="E84" s="15">
        <f t="shared" si="2"/>
        <v>12552.309999999998</v>
      </c>
      <c r="F84" s="20" t="s">
        <v>22</v>
      </c>
      <c r="G84" s="11"/>
      <c r="H84" s="11"/>
    </row>
    <row r="85" spans="1:8" x14ac:dyDescent="0.35">
      <c r="A85" s="10">
        <v>44291.5</v>
      </c>
      <c r="B85" s="11"/>
      <c r="C85" s="6">
        <v>50</v>
      </c>
      <c r="D85" s="11" t="s">
        <v>87</v>
      </c>
      <c r="E85" s="15">
        <f t="shared" si="2"/>
        <v>12602.309999999998</v>
      </c>
      <c r="F85" s="18" t="s">
        <v>10</v>
      </c>
      <c r="G85" s="27" t="s">
        <v>11</v>
      </c>
      <c r="H85" s="11"/>
    </row>
    <row r="86" spans="1:8" x14ac:dyDescent="0.35">
      <c r="A86" s="10">
        <v>44291.5</v>
      </c>
      <c r="B86" s="11"/>
      <c r="C86" s="6">
        <v>10</v>
      </c>
      <c r="D86" s="11" t="s">
        <v>88</v>
      </c>
      <c r="E86" s="15">
        <f t="shared" si="2"/>
        <v>12612.309999999998</v>
      </c>
      <c r="F86" s="18" t="s">
        <v>10</v>
      </c>
      <c r="G86" s="27" t="s">
        <v>11</v>
      </c>
      <c r="H86" s="11"/>
    </row>
    <row r="87" spans="1:8" x14ac:dyDescent="0.35">
      <c r="A87" s="10">
        <v>44292.5</v>
      </c>
      <c r="B87" s="11"/>
      <c r="C87" s="6">
        <v>30</v>
      </c>
      <c r="D87" s="11" t="s">
        <v>17</v>
      </c>
      <c r="E87" s="15">
        <f t="shared" si="2"/>
        <v>12642.309999999998</v>
      </c>
      <c r="F87" s="19" t="s">
        <v>18</v>
      </c>
      <c r="G87" s="11" t="s">
        <v>19</v>
      </c>
      <c r="H87" s="11" t="s">
        <v>20</v>
      </c>
    </row>
    <row r="88" spans="1:8" ht="15" thickBot="1" x14ac:dyDescent="0.4">
      <c r="A88" s="10">
        <v>44292.5</v>
      </c>
      <c r="B88" s="11"/>
      <c r="C88" s="6">
        <v>20</v>
      </c>
      <c r="D88" s="11" t="s">
        <v>89</v>
      </c>
      <c r="E88" s="15">
        <f t="shared" si="2"/>
        <v>12662.309999999998</v>
      </c>
      <c r="F88" s="22" t="s">
        <v>10</v>
      </c>
      <c r="G88" s="27" t="s">
        <v>11</v>
      </c>
      <c r="H88" s="11"/>
    </row>
    <row r="89" spans="1:8" ht="15" thickBot="1" x14ac:dyDescent="0.4">
      <c r="A89" s="10">
        <v>44293.5</v>
      </c>
      <c r="B89" s="11">
        <v>80</v>
      </c>
      <c r="C89" s="6">
        <v>-9.0500000000000007</v>
      </c>
      <c r="D89" s="11" t="s">
        <v>68</v>
      </c>
      <c r="E89" s="12">
        <f t="shared" si="2"/>
        <v>12653.259999999998</v>
      </c>
      <c r="F89" s="13" t="s">
        <v>10</v>
      </c>
      <c r="G89" s="24" t="s">
        <v>11</v>
      </c>
      <c r="H89" s="11"/>
    </row>
    <row r="90" spans="1:8" x14ac:dyDescent="0.35">
      <c r="A90" s="10">
        <v>44295</v>
      </c>
      <c r="B90" s="11"/>
      <c r="C90" s="6">
        <v>1010</v>
      </c>
      <c r="D90" s="11" t="s">
        <v>90</v>
      </c>
      <c r="E90" s="15">
        <f t="shared" si="2"/>
        <v>13663.259999999998</v>
      </c>
      <c r="F90" s="16" t="s">
        <v>10</v>
      </c>
      <c r="G90" s="17" t="s">
        <v>13</v>
      </c>
      <c r="H90" s="11"/>
    </row>
    <row r="91" spans="1:8" x14ac:dyDescent="0.35">
      <c r="A91" s="10">
        <v>44295</v>
      </c>
      <c r="B91" s="11"/>
      <c r="C91" s="6">
        <v>30</v>
      </c>
      <c r="D91" s="11" t="s">
        <v>91</v>
      </c>
      <c r="E91" s="15">
        <f t="shared" si="2"/>
        <v>13693.259999999998</v>
      </c>
      <c r="F91" s="19" t="s">
        <v>18</v>
      </c>
      <c r="G91" s="11" t="s">
        <v>19</v>
      </c>
      <c r="H91" s="11" t="s">
        <v>20</v>
      </c>
    </row>
    <row r="92" spans="1:8" x14ac:dyDescent="0.35">
      <c r="A92" s="10">
        <v>44319</v>
      </c>
      <c r="B92" s="11"/>
      <c r="C92" s="6">
        <v>40</v>
      </c>
      <c r="D92" s="11" t="s">
        <v>60</v>
      </c>
      <c r="E92" s="15">
        <f t="shared" si="2"/>
        <v>13733.259999999998</v>
      </c>
      <c r="F92" s="19" t="s">
        <v>18</v>
      </c>
      <c r="G92" s="11" t="s">
        <v>19</v>
      </c>
      <c r="H92" s="11" t="s">
        <v>61</v>
      </c>
    </row>
    <row r="93" spans="1:8" x14ac:dyDescent="0.35">
      <c r="A93" s="10">
        <v>44320</v>
      </c>
      <c r="B93" s="11"/>
      <c r="C93" s="6">
        <v>25</v>
      </c>
      <c r="D93" s="11" t="s">
        <v>92</v>
      </c>
      <c r="E93" s="15">
        <f t="shared" si="2"/>
        <v>13758.259999999998</v>
      </c>
      <c r="F93" s="21" t="s">
        <v>39</v>
      </c>
      <c r="G93" s="11"/>
      <c r="H93" s="11"/>
    </row>
    <row r="94" spans="1:8" x14ac:dyDescent="0.35">
      <c r="A94" s="10">
        <v>44320</v>
      </c>
      <c r="B94" s="11"/>
      <c r="C94" s="6">
        <v>50</v>
      </c>
      <c r="D94" s="11" t="s">
        <v>93</v>
      </c>
      <c r="E94" s="15">
        <f t="shared" si="2"/>
        <v>13808.259999999998</v>
      </c>
      <c r="F94" s="21" t="s">
        <v>39</v>
      </c>
      <c r="G94" s="11"/>
      <c r="H94" s="11"/>
    </row>
    <row r="95" spans="1:8" x14ac:dyDescent="0.35">
      <c r="A95" s="10">
        <v>44320</v>
      </c>
      <c r="B95" s="11"/>
      <c r="C95" s="6">
        <v>30</v>
      </c>
      <c r="D95" s="11" t="s">
        <v>94</v>
      </c>
      <c r="E95" s="15">
        <f t="shared" si="2"/>
        <v>13838.259999999998</v>
      </c>
      <c r="F95" s="21" t="s">
        <v>39</v>
      </c>
      <c r="G95" s="11"/>
      <c r="H95" s="11"/>
    </row>
    <row r="96" spans="1:8" x14ac:dyDescent="0.35">
      <c r="A96" s="10">
        <v>44320</v>
      </c>
      <c r="B96" s="11"/>
      <c r="C96" s="6">
        <v>20</v>
      </c>
      <c r="D96" s="11" t="s">
        <v>95</v>
      </c>
      <c r="E96" s="15">
        <f t="shared" si="2"/>
        <v>13858.259999999998</v>
      </c>
      <c r="F96" s="21" t="s">
        <v>39</v>
      </c>
      <c r="G96" s="11"/>
      <c r="H96" s="11"/>
    </row>
    <row r="97" spans="1:8" x14ac:dyDescent="0.35">
      <c r="A97" s="10">
        <v>44320</v>
      </c>
      <c r="B97" s="11"/>
      <c r="C97" s="6">
        <v>33.33</v>
      </c>
      <c r="D97" s="11" t="s">
        <v>96</v>
      </c>
      <c r="E97" s="15">
        <f t="shared" si="2"/>
        <v>13891.589999999998</v>
      </c>
      <c r="F97" s="21" t="s">
        <v>39</v>
      </c>
      <c r="G97" s="11"/>
      <c r="H97" s="11"/>
    </row>
    <row r="98" spans="1:8" x14ac:dyDescent="0.35">
      <c r="A98" s="10">
        <v>44320</v>
      </c>
      <c r="B98" s="11"/>
      <c r="C98" s="6">
        <v>-3.03</v>
      </c>
      <c r="D98" s="11" t="s">
        <v>21</v>
      </c>
      <c r="E98" s="15">
        <f t="shared" si="2"/>
        <v>13888.559999999998</v>
      </c>
      <c r="F98" s="20" t="s">
        <v>22</v>
      </c>
      <c r="G98" s="11"/>
      <c r="H98" s="11"/>
    </row>
    <row r="99" spans="1:8" x14ac:dyDescent="0.35">
      <c r="A99" s="10">
        <v>44319.5</v>
      </c>
      <c r="B99" s="11"/>
      <c r="C99" s="6">
        <v>30</v>
      </c>
      <c r="D99" s="11" t="s">
        <v>97</v>
      </c>
      <c r="E99" s="15">
        <f t="shared" si="2"/>
        <v>13918.559999999998</v>
      </c>
      <c r="F99" s="19" t="s">
        <v>18</v>
      </c>
      <c r="G99" s="11" t="s">
        <v>19</v>
      </c>
      <c r="H99" s="11" t="s">
        <v>20</v>
      </c>
    </row>
    <row r="100" spans="1:8" x14ac:dyDescent="0.35">
      <c r="A100" s="10">
        <v>44329.5</v>
      </c>
      <c r="B100" s="11">
        <v>83</v>
      </c>
      <c r="C100" s="6">
        <v>-5</v>
      </c>
      <c r="D100" s="11" t="s">
        <v>98</v>
      </c>
      <c r="E100" s="15">
        <f t="shared" si="2"/>
        <v>13913.559999999998</v>
      </c>
      <c r="F100" s="20" t="s">
        <v>22</v>
      </c>
      <c r="G100" s="11"/>
      <c r="H100" s="11"/>
    </row>
    <row r="101" spans="1:8" x14ac:dyDescent="0.35">
      <c r="A101" s="10">
        <v>44337.5</v>
      </c>
      <c r="B101" s="11"/>
      <c r="C101" s="6">
        <v>-1</v>
      </c>
      <c r="D101" s="11" t="s">
        <v>99</v>
      </c>
      <c r="E101" s="15">
        <f t="shared" si="2"/>
        <v>13912.559999999998</v>
      </c>
      <c r="F101" s="20" t="s">
        <v>22</v>
      </c>
      <c r="G101" s="11"/>
      <c r="H101" s="11"/>
    </row>
    <row r="102" spans="1:8" x14ac:dyDescent="0.35">
      <c r="A102" s="10">
        <v>44339</v>
      </c>
      <c r="B102" s="11"/>
      <c r="C102" s="6">
        <v>-1</v>
      </c>
      <c r="D102" s="11" t="s">
        <v>99</v>
      </c>
      <c r="E102" s="15">
        <f t="shared" si="2"/>
        <v>13911.559999999998</v>
      </c>
      <c r="F102" s="20" t="s">
        <v>22</v>
      </c>
      <c r="G102" s="11"/>
      <c r="H102" s="11"/>
    </row>
    <row r="103" spans="1:8" x14ac:dyDescent="0.35">
      <c r="A103" s="10">
        <v>44349.5</v>
      </c>
      <c r="B103" s="11"/>
      <c r="C103" s="6">
        <v>30</v>
      </c>
      <c r="D103" s="11" t="s">
        <v>97</v>
      </c>
      <c r="E103" s="15">
        <f t="shared" si="2"/>
        <v>13941.559999999998</v>
      </c>
      <c r="F103" s="19" t="s">
        <v>18</v>
      </c>
      <c r="G103" s="11" t="s">
        <v>19</v>
      </c>
      <c r="H103" s="11" t="s">
        <v>20</v>
      </c>
    </row>
    <row r="104" spans="1:8" x14ac:dyDescent="0.35">
      <c r="A104" s="10">
        <v>44350</v>
      </c>
      <c r="B104" s="11"/>
      <c r="C104" s="6">
        <v>1</v>
      </c>
      <c r="D104" s="11" t="s">
        <v>99</v>
      </c>
      <c r="E104" s="15">
        <f t="shared" si="2"/>
        <v>13942.559999999998</v>
      </c>
      <c r="F104" s="20" t="s">
        <v>22</v>
      </c>
      <c r="G104" s="11"/>
      <c r="H104" s="11"/>
    </row>
    <row r="105" spans="1:8" x14ac:dyDescent="0.35">
      <c r="A105" s="10">
        <v>44379.5</v>
      </c>
      <c r="B105" s="11"/>
      <c r="C105" s="15">
        <v>30</v>
      </c>
      <c r="D105" s="11" t="s">
        <v>91</v>
      </c>
      <c r="E105" s="15">
        <f>'[1]2021 sem 1'!E104+SUM(C105:C105)</f>
        <v>13972.559999999998</v>
      </c>
      <c r="F105" s="19" t="s">
        <v>18</v>
      </c>
      <c r="G105" s="11" t="s">
        <v>19</v>
      </c>
      <c r="H105" s="11" t="s">
        <v>20</v>
      </c>
    </row>
    <row r="106" spans="1:8" x14ac:dyDescent="0.35">
      <c r="A106" s="10">
        <v>44410</v>
      </c>
      <c r="B106" s="11"/>
      <c r="C106" s="28">
        <v>40</v>
      </c>
      <c r="D106" s="11" t="s">
        <v>60</v>
      </c>
      <c r="E106" s="15">
        <f t="shared" ref="E106:E169" si="3">E105+SUM(C106:C106)</f>
        <v>14012.559999999998</v>
      </c>
      <c r="F106" s="19" t="s">
        <v>18</v>
      </c>
      <c r="G106" s="11" t="s">
        <v>19</v>
      </c>
      <c r="H106" s="11" t="s">
        <v>61</v>
      </c>
    </row>
    <row r="107" spans="1:8" x14ac:dyDescent="0.35">
      <c r="A107" s="10">
        <v>44410.5</v>
      </c>
      <c r="B107" s="11"/>
      <c r="C107" s="15">
        <v>30</v>
      </c>
      <c r="D107" s="11" t="s">
        <v>91</v>
      </c>
      <c r="E107" s="15">
        <f t="shared" si="3"/>
        <v>14042.559999999998</v>
      </c>
      <c r="F107" s="19" t="s">
        <v>18</v>
      </c>
      <c r="G107" s="11" t="s">
        <v>19</v>
      </c>
      <c r="H107" s="11" t="s">
        <v>20</v>
      </c>
    </row>
    <row r="108" spans="1:8" x14ac:dyDescent="0.35">
      <c r="A108" s="10">
        <v>44411</v>
      </c>
      <c r="B108" s="11"/>
      <c r="C108" s="28">
        <v>1000</v>
      </c>
      <c r="D108" s="11" t="s">
        <v>100</v>
      </c>
      <c r="E108" s="15">
        <f t="shared" si="3"/>
        <v>15042.559999999998</v>
      </c>
      <c r="F108" s="18" t="s">
        <v>10</v>
      </c>
      <c r="G108" s="17" t="s">
        <v>13</v>
      </c>
      <c r="H108" s="11"/>
    </row>
    <row r="109" spans="1:8" x14ac:dyDescent="0.35">
      <c r="A109" s="10">
        <v>44424.5</v>
      </c>
      <c r="B109" s="11"/>
      <c r="C109" s="15">
        <v>25</v>
      </c>
      <c r="D109" s="11" t="s">
        <v>101</v>
      </c>
      <c r="E109" s="15">
        <f t="shared" si="3"/>
        <v>15067.559999999998</v>
      </c>
      <c r="F109" s="18" t="s">
        <v>10</v>
      </c>
      <c r="G109" s="29" t="s">
        <v>102</v>
      </c>
      <c r="H109" s="11"/>
    </row>
    <row r="110" spans="1:8" x14ac:dyDescent="0.35">
      <c r="A110" s="10">
        <v>44425.5</v>
      </c>
      <c r="B110" s="11"/>
      <c r="C110" s="15">
        <v>2505</v>
      </c>
      <c r="D110" s="30" t="s">
        <v>103</v>
      </c>
      <c r="E110" s="15">
        <f t="shared" si="3"/>
        <v>17572.559999999998</v>
      </c>
      <c r="F110" s="31"/>
      <c r="G110" s="31"/>
      <c r="H110" s="11"/>
    </row>
    <row r="111" spans="1:8" x14ac:dyDescent="0.35">
      <c r="A111" s="10">
        <v>44428.5</v>
      </c>
      <c r="B111" s="11"/>
      <c r="C111" s="15">
        <v>-2505</v>
      </c>
      <c r="D111" s="30" t="s">
        <v>103</v>
      </c>
      <c r="E111" s="15">
        <f t="shared" si="3"/>
        <v>15067.559999999998</v>
      </c>
      <c r="F111" s="31"/>
      <c r="G111" s="31"/>
      <c r="H111" s="11"/>
    </row>
    <row r="112" spans="1:8" x14ac:dyDescent="0.35">
      <c r="A112" s="10">
        <v>44432</v>
      </c>
      <c r="B112" s="11" t="s">
        <v>104</v>
      </c>
      <c r="C112" s="15">
        <v>-17.649999999999999</v>
      </c>
      <c r="D112" s="11" t="s">
        <v>105</v>
      </c>
      <c r="E112" s="15">
        <f t="shared" si="3"/>
        <v>15049.909999999998</v>
      </c>
      <c r="F112" s="21" t="s">
        <v>39</v>
      </c>
      <c r="G112" s="11"/>
      <c r="H112" s="11"/>
    </row>
    <row r="113" spans="1:8" x14ac:dyDescent="0.35">
      <c r="A113" s="10">
        <v>44432</v>
      </c>
      <c r="B113" s="11"/>
      <c r="C113" s="15">
        <v>20</v>
      </c>
      <c r="D113" s="11" t="s">
        <v>106</v>
      </c>
      <c r="E113" s="15">
        <f t="shared" si="3"/>
        <v>15069.909999999998</v>
      </c>
      <c r="F113" s="21" t="s">
        <v>39</v>
      </c>
      <c r="G113" s="11"/>
      <c r="H113" s="11"/>
    </row>
    <row r="114" spans="1:8" x14ac:dyDescent="0.35">
      <c r="A114" s="10">
        <v>44432</v>
      </c>
      <c r="B114" s="11"/>
      <c r="C114" s="15">
        <v>20</v>
      </c>
      <c r="D114" s="11" t="s">
        <v>107</v>
      </c>
      <c r="E114" s="15">
        <f t="shared" si="3"/>
        <v>15089.909999999998</v>
      </c>
      <c r="F114" s="21" t="s">
        <v>39</v>
      </c>
      <c r="G114" s="11"/>
      <c r="H114" s="11"/>
    </row>
    <row r="115" spans="1:8" x14ac:dyDescent="0.35">
      <c r="A115" s="10">
        <v>44432</v>
      </c>
      <c r="B115" s="11"/>
      <c r="C115" s="15">
        <v>50</v>
      </c>
      <c r="D115" s="11" t="s">
        <v>76</v>
      </c>
      <c r="E115" s="15">
        <f t="shared" si="3"/>
        <v>15139.909999999998</v>
      </c>
      <c r="F115" s="21" t="s">
        <v>39</v>
      </c>
      <c r="G115" s="11"/>
      <c r="H115" s="11"/>
    </row>
    <row r="116" spans="1:8" x14ac:dyDescent="0.35">
      <c r="A116" s="10">
        <v>44432</v>
      </c>
      <c r="B116" s="11"/>
      <c r="C116" s="15">
        <v>30</v>
      </c>
      <c r="D116" s="11" t="s">
        <v>77</v>
      </c>
      <c r="E116" s="15">
        <f t="shared" si="3"/>
        <v>15169.909999999998</v>
      </c>
      <c r="F116" s="21" t="s">
        <v>39</v>
      </c>
      <c r="G116" s="11"/>
      <c r="H116" s="11"/>
    </row>
    <row r="117" spans="1:8" x14ac:dyDescent="0.35">
      <c r="A117" s="10">
        <v>44432</v>
      </c>
      <c r="B117" s="11"/>
      <c r="C117" s="15">
        <v>30</v>
      </c>
      <c r="D117" s="11" t="s">
        <v>81</v>
      </c>
      <c r="E117" s="15">
        <f t="shared" si="3"/>
        <v>15199.909999999998</v>
      </c>
      <c r="F117" s="21" t="s">
        <v>39</v>
      </c>
      <c r="G117" s="11"/>
      <c r="H117" s="11"/>
    </row>
    <row r="118" spans="1:8" x14ac:dyDescent="0.35">
      <c r="A118" s="10">
        <v>44432</v>
      </c>
      <c r="B118" s="11"/>
      <c r="C118" s="15">
        <v>100</v>
      </c>
      <c r="D118" s="11" t="s">
        <v>108</v>
      </c>
      <c r="E118" s="15">
        <f t="shared" si="3"/>
        <v>15299.909999999998</v>
      </c>
      <c r="F118" s="21" t="s">
        <v>39</v>
      </c>
      <c r="G118" s="11"/>
      <c r="H118" s="11"/>
    </row>
    <row r="119" spans="1:8" x14ac:dyDescent="0.35">
      <c r="A119" s="10">
        <v>44432</v>
      </c>
      <c r="B119" s="11"/>
      <c r="C119" s="15">
        <v>100</v>
      </c>
      <c r="D119" s="11" t="s">
        <v>109</v>
      </c>
      <c r="E119" s="15">
        <f t="shared" si="3"/>
        <v>15399.909999999998</v>
      </c>
      <c r="F119" s="21" t="s">
        <v>39</v>
      </c>
      <c r="G119" s="11"/>
      <c r="H119" s="11"/>
    </row>
    <row r="120" spans="1:8" x14ac:dyDescent="0.35">
      <c r="A120" s="10">
        <v>44432</v>
      </c>
      <c r="B120" s="11"/>
      <c r="C120" s="15">
        <v>120</v>
      </c>
      <c r="D120" s="11" t="s">
        <v>83</v>
      </c>
      <c r="E120" s="15">
        <f t="shared" si="3"/>
        <v>15519.909999999998</v>
      </c>
      <c r="F120" s="21" t="s">
        <v>39</v>
      </c>
      <c r="G120" s="11"/>
      <c r="H120" s="11"/>
    </row>
    <row r="121" spans="1:8" x14ac:dyDescent="0.35">
      <c r="A121" s="10">
        <v>44432</v>
      </c>
      <c r="B121" s="11"/>
      <c r="C121" s="15">
        <v>60</v>
      </c>
      <c r="D121" s="11" t="s">
        <v>84</v>
      </c>
      <c r="E121" s="15">
        <f t="shared" si="3"/>
        <v>15579.909999999998</v>
      </c>
      <c r="F121" s="21" t="s">
        <v>39</v>
      </c>
      <c r="G121" s="11"/>
      <c r="H121" s="11"/>
    </row>
    <row r="122" spans="1:8" x14ac:dyDescent="0.35">
      <c r="A122" s="10">
        <v>44432</v>
      </c>
      <c r="B122" s="11"/>
      <c r="C122" s="15">
        <v>16.670000000000002</v>
      </c>
      <c r="D122" s="11" t="s">
        <v>96</v>
      </c>
      <c r="E122" s="15">
        <f t="shared" si="3"/>
        <v>15596.579999999998</v>
      </c>
      <c r="F122" s="21" t="s">
        <v>39</v>
      </c>
      <c r="G122" s="11"/>
      <c r="H122" s="11"/>
    </row>
    <row r="123" spans="1:8" x14ac:dyDescent="0.35">
      <c r="A123" s="10">
        <v>44432</v>
      </c>
      <c r="B123" s="11"/>
      <c r="C123" s="15">
        <v>-6.66</v>
      </c>
      <c r="D123" s="11" t="s">
        <v>21</v>
      </c>
      <c r="E123" s="15">
        <f t="shared" si="3"/>
        <v>15589.919999999998</v>
      </c>
      <c r="F123" s="20" t="s">
        <v>22</v>
      </c>
      <c r="G123" s="11"/>
      <c r="H123" s="11"/>
    </row>
    <row r="124" spans="1:8" x14ac:dyDescent="0.35">
      <c r="A124" s="10">
        <v>44433</v>
      </c>
      <c r="B124" s="11"/>
      <c r="C124" s="15">
        <v>-1.21</v>
      </c>
      <c r="D124" s="11" t="s">
        <v>21</v>
      </c>
      <c r="E124" s="15">
        <f t="shared" si="3"/>
        <v>15588.71</v>
      </c>
      <c r="F124" s="20" t="s">
        <v>22</v>
      </c>
      <c r="G124" s="11"/>
      <c r="H124" s="11"/>
    </row>
    <row r="125" spans="1:8" x14ac:dyDescent="0.35">
      <c r="A125" s="10">
        <v>44433.5</v>
      </c>
      <c r="B125" s="11" t="s">
        <v>110</v>
      </c>
      <c r="C125" s="15">
        <v>-0.2</v>
      </c>
      <c r="D125" s="11" t="s">
        <v>111</v>
      </c>
      <c r="E125" s="15">
        <f t="shared" si="3"/>
        <v>15588.509999999998</v>
      </c>
      <c r="F125" s="20" t="s">
        <v>22</v>
      </c>
      <c r="G125" s="11"/>
      <c r="H125" s="11"/>
    </row>
    <row r="126" spans="1:8" x14ac:dyDescent="0.35">
      <c r="A126" s="10">
        <v>44433.5</v>
      </c>
      <c r="B126" s="11" t="s">
        <v>112</v>
      </c>
      <c r="C126" s="15">
        <v>-0.8</v>
      </c>
      <c r="D126" s="11" t="s">
        <v>111</v>
      </c>
      <c r="E126" s="15">
        <f t="shared" si="3"/>
        <v>15587.71</v>
      </c>
      <c r="F126" s="20" t="s">
        <v>22</v>
      </c>
      <c r="G126" s="11"/>
      <c r="H126" s="11"/>
    </row>
    <row r="127" spans="1:8" x14ac:dyDescent="0.35">
      <c r="A127" s="10">
        <v>44435.5</v>
      </c>
      <c r="B127" s="11" t="s">
        <v>113</v>
      </c>
      <c r="C127" s="15">
        <v>-5</v>
      </c>
      <c r="D127" s="11" t="s">
        <v>114</v>
      </c>
      <c r="E127" s="15">
        <f t="shared" si="3"/>
        <v>15582.71</v>
      </c>
      <c r="F127" s="20" t="s">
        <v>22</v>
      </c>
      <c r="G127" s="11"/>
      <c r="H127" s="11"/>
    </row>
    <row r="128" spans="1:8" x14ac:dyDescent="0.35">
      <c r="A128" s="10">
        <v>44440.5</v>
      </c>
      <c r="B128" s="11" t="s">
        <v>115</v>
      </c>
      <c r="C128" s="15">
        <v>-30.06</v>
      </c>
      <c r="D128" s="11" t="s">
        <v>116</v>
      </c>
      <c r="E128" s="15">
        <f t="shared" si="3"/>
        <v>15552.65</v>
      </c>
      <c r="F128" s="20" t="s">
        <v>22</v>
      </c>
      <c r="G128" s="11"/>
      <c r="H128" s="11"/>
    </row>
    <row r="129" spans="1:8" x14ac:dyDescent="0.35">
      <c r="A129" s="10">
        <v>44441.5</v>
      </c>
      <c r="B129" s="11"/>
      <c r="C129" s="15">
        <v>30</v>
      </c>
      <c r="D129" s="11" t="s">
        <v>59</v>
      </c>
      <c r="E129" s="15">
        <f t="shared" si="3"/>
        <v>15582.65</v>
      </c>
      <c r="F129" s="19" t="s">
        <v>18</v>
      </c>
      <c r="G129" s="11" t="s">
        <v>19</v>
      </c>
      <c r="H129" s="11" t="s">
        <v>20</v>
      </c>
    </row>
    <row r="130" spans="1:8" x14ac:dyDescent="0.35">
      <c r="A130" s="10">
        <v>44453</v>
      </c>
      <c r="B130" s="11"/>
      <c r="C130" s="15">
        <v>100</v>
      </c>
      <c r="D130" s="11" t="s">
        <v>117</v>
      </c>
      <c r="E130" s="15">
        <f t="shared" si="3"/>
        <v>15682.65</v>
      </c>
      <c r="F130" s="21" t="s">
        <v>39</v>
      </c>
      <c r="G130" s="11"/>
      <c r="H130" s="11"/>
    </row>
    <row r="131" spans="1:8" x14ac:dyDescent="0.35">
      <c r="A131" s="10">
        <v>44453</v>
      </c>
      <c r="B131" s="11"/>
      <c r="C131" s="15">
        <v>100</v>
      </c>
      <c r="D131" s="11" t="s">
        <v>118</v>
      </c>
      <c r="E131" s="15">
        <f t="shared" si="3"/>
        <v>15782.65</v>
      </c>
      <c r="F131" s="21" t="s">
        <v>39</v>
      </c>
      <c r="G131" s="11"/>
      <c r="H131" s="11"/>
    </row>
    <row r="132" spans="1:8" x14ac:dyDescent="0.35">
      <c r="A132" s="10">
        <v>44453</v>
      </c>
      <c r="B132" s="11"/>
      <c r="C132" s="15">
        <v>40</v>
      </c>
      <c r="D132" s="11" t="s">
        <v>119</v>
      </c>
      <c r="E132" s="15">
        <f t="shared" si="3"/>
        <v>15822.65</v>
      </c>
      <c r="F132" s="21" t="s">
        <v>39</v>
      </c>
      <c r="G132" s="11"/>
      <c r="H132" s="11"/>
    </row>
    <row r="133" spans="1:8" x14ac:dyDescent="0.35">
      <c r="A133" s="10">
        <v>44453</v>
      </c>
      <c r="B133" s="11"/>
      <c r="C133" s="15">
        <v>30</v>
      </c>
      <c r="D133" s="11" t="s">
        <v>120</v>
      </c>
      <c r="E133" s="15">
        <f t="shared" si="3"/>
        <v>15852.65</v>
      </c>
      <c r="F133" s="21" t="s">
        <v>39</v>
      </c>
      <c r="G133" s="11"/>
      <c r="H133" s="11"/>
    </row>
    <row r="134" spans="1:8" x14ac:dyDescent="0.35">
      <c r="A134" s="10">
        <v>44453</v>
      </c>
      <c r="B134" s="11"/>
      <c r="C134" s="15">
        <v>-3.03</v>
      </c>
      <c r="D134" s="11" t="s">
        <v>21</v>
      </c>
      <c r="E134" s="15">
        <f t="shared" si="3"/>
        <v>15849.619999999999</v>
      </c>
      <c r="F134" s="20" t="s">
        <v>22</v>
      </c>
      <c r="G134" s="11"/>
      <c r="H134" s="11"/>
    </row>
    <row r="135" spans="1:8" x14ac:dyDescent="0.35">
      <c r="A135" s="10">
        <v>44453</v>
      </c>
      <c r="B135" s="11"/>
      <c r="C135" s="15">
        <v>-1.21</v>
      </c>
      <c r="D135" s="11" t="s">
        <v>21</v>
      </c>
      <c r="E135" s="15">
        <f t="shared" si="3"/>
        <v>15848.41</v>
      </c>
      <c r="F135" s="20" t="s">
        <v>22</v>
      </c>
      <c r="G135" s="11"/>
      <c r="H135" s="11"/>
    </row>
    <row r="136" spans="1:8" x14ac:dyDescent="0.35">
      <c r="A136" s="10">
        <v>44473.5</v>
      </c>
      <c r="B136" s="11"/>
      <c r="C136" s="15">
        <v>30</v>
      </c>
      <c r="D136" s="11" t="s">
        <v>59</v>
      </c>
      <c r="E136" s="15">
        <f t="shared" si="3"/>
        <v>15878.41</v>
      </c>
      <c r="F136" s="19" t="s">
        <v>18</v>
      </c>
      <c r="G136" s="11" t="s">
        <v>19</v>
      </c>
      <c r="H136" s="11" t="s">
        <v>20</v>
      </c>
    </row>
    <row r="137" spans="1:8" x14ac:dyDescent="0.35">
      <c r="A137" s="10">
        <v>44483</v>
      </c>
      <c r="B137" s="11"/>
      <c r="C137" s="15">
        <v>40</v>
      </c>
      <c r="D137" s="11" t="s">
        <v>121</v>
      </c>
      <c r="E137" s="15">
        <f t="shared" si="3"/>
        <v>15918.41</v>
      </c>
      <c r="F137" s="21" t="s">
        <v>39</v>
      </c>
      <c r="G137" s="11"/>
      <c r="H137" s="11"/>
    </row>
    <row r="138" spans="1:8" x14ac:dyDescent="0.35">
      <c r="A138" s="10">
        <v>44483</v>
      </c>
      <c r="B138" s="11"/>
      <c r="C138" s="15">
        <v>100</v>
      </c>
      <c r="D138" s="11" t="s">
        <v>122</v>
      </c>
      <c r="E138" s="15">
        <f t="shared" si="3"/>
        <v>16018.41</v>
      </c>
      <c r="F138" s="21" t="s">
        <v>39</v>
      </c>
      <c r="G138" s="11"/>
      <c r="H138" s="11"/>
    </row>
    <row r="139" spans="1:8" x14ac:dyDescent="0.35">
      <c r="A139" s="10">
        <v>44483</v>
      </c>
      <c r="B139" s="11"/>
      <c r="C139" s="15">
        <v>50</v>
      </c>
      <c r="D139" s="11" t="s">
        <v>123</v>
      </c>
      <c r="E139" s="15">
        <f t="shared" si="3"/>
        <v>16068.41</v>
      </c>
      <c r="F139" s="21" t="s">
        <v>39</v>
      </c>
      <c r="G139" s="11"/>
      <c r="H139" s="11"/>
    </row>
    <row r="140" spans="1:8" x14ac:dyDescent="0.35">
      <c r="A140" s="10">
        <v>44483</v>
      </c>
      <c r="B140" s="11"/>
      <c r="C140" s="15">
        <v>40</v>
      </c>
      <c r="D140" s="11" t="s">
        <v>124</v>
      </c>
      <c r="E140" s="15">
        <f t="shared" si="3"/>
        <v>16108.41</v>
      </c>
      <c r="F140" s="21" t="s">
        <v>39</v>
      </c>
      <c r="G140" s="11"/>
      <c r="H140" s="11"/>
    </row>
    <row r="141" spans="1:8" x14ac:dyDescent="0.35">
      <c r="A141" s="10">
        <v>44483</v>
      </c>
      <c r="B141" s="11"/>
      <c r="C141" s="15">
        <v>40</v>
      </c>
      <c r="D141" s="11" t="s">
        <v>125</v>
      </c>
      <c r="E141" s="15">
        <f t="shared" si="3"/>
        <v>16148.41</v>
      </c>
      <c r="F141" s="21" t="s">
        <v>39</v>
      </c>
      <c r="G141" s="11"/>
      <c r="H141" s="11"/>
    </row>
    <row r="142" spans="1:8" x14ac:dyDescent="0.35">
      <c r="A142" s="10">
        <v>44483</v>
      </c>
      <c r="B142" s="11"/>
      <c r="C142" s="15">
        <v>100</v>
      </c>
      <c r="D142" s="11" t="s">
        <v>126</v>
      </c>
      <c r="E142" s="15">
        <f t="shared" si="3"/>
        <v>16248.41</v>
      </c>
      <c r="F142" s="21" t="s">
        <v>39</v>
      </c>
      <c r="G142" s="11"/>
      <c r="H142" s="11"/>
    </row>
    <row r="143" spans="1:8" x14ac:dyDescent="0.35">
      <c r="A143" s="10">
        <v>44483</v>
      </c>
      <c r="B143" s="11"/>
      <c r="C143" s="15">
        <v>25</v>
      </c>
      <c r="D143" s="11" t="s">
        <v>92</v>
      </c>
      <c r="E143" s="15">
        <f t="shared" si="3"/>
        <v>16273.41</v>
      </c>
      <c r="F143" s="21" t="s">
        <v>39</v>
      </c>
      <c r="G143" s="11"/>
      <c r="H143" s="11"/>
    </row>
    <row r="144" spans="1:8" x14ac:dyDescent="0.35">
      <c r="A144" s="10">
        <v>44483</v>
      </c>
      <c r="B144" s="11"/>
      <c r="C144" s="15">
        <v>40</v>
      </c>
      <c r="D144" s="11" t="s">
        <v>127</v>
      </c>
      <c r="E144" s="15">
        <f t="shared" si="3"/>
        <v>16313.41</v>
      </c>
      <c r="F144" s="21" t="s">
        <v>39</v>
      </c>
      <c r="G144" s="11"/>
      <c r="H144" s="11"/>
    </row>
    <row r="145" spans="1:8" x14ac:dyDescent="0.35">
      <c r="A145" s="10">
        <v>44483</v>
      </c>
      <c r="B145" s="11"/>
      <c r="C145" s="15">
        <v>50</v>
      </c>
      <c r="D145" s="11" t="s">
        <v>93</v>
      </c>
      <c r="E145" s="15">
        <f t="shared" si="3"/>
        <v>16363.41</v>
      </c>
      <c r="F145" s="21" t="s">
        <v>39</v>
      </c>
      <c r="G145" s="11"/>
      <c r="H145" s="11"/>
    </row>
    <row r="146" spans="1:8" x14ac:dyDescent="0.35">
      <c r="A146" s="10">
        <v>44483</v>
      </c>
      <c r="B146" s="11"/>
      <c r="C146" s="15">
        <v>30</v>
      </c>
      <c r="D146" s="11" t="s">
        <v>94</v>
      </c>
      <c r="E146" s="15">
        <f t="shared" si="3"/>
        <v>16393.41</v>
      </c>
      <c r="F146" s="21" t="s">
        <v>39</v>
      </c>
      <c r="G146" s="11"/>
      <c r="H146" s="11"/>
    </row>
    <row r="147" spans="1:8" x14ac:dyDescent="0.35">
      <c r="A147" s="10">
        <v>44483</v>
      </c>
      <c r="B147" s="11"/>
      <c r="C147" s="15">
        <v>20</v>
      </c>
      <c r="D147" s="11" t="s">
        <v>95</v>
      </c>
      <c r="E147" s="15">
        <f t="shared" si="3"/>
        <v>16413.41</v>
      </c>
      <c r="F147" s="21" t="s">
        <v>39</v>
      </c>
      <c r="G147" s="11"/>
      <c r="H147" s="11"/>
    </row>
    <row r="148" spans="1:8" x14ac:dyDescent="0.35">
      <c r="A148" s="10">
        <v>44483</v>
      </c>
      <c r="B148" s="11"/>
      <c r="C148" s="15">
        <v>40</v>
      </c>
      <c r="D148" s="11" t="s">
        <v>128</v>
      </c>
      <c r="E148" s="15">
        <f t="shared" si="3"/>
        <v>16453.41</v>
      </c>
      <c r="F148" s="21" t="s">
        <v>39</v>
      </c>
      <c r="G148" s="11"/>
      <c r="H148" s="11"/>
    </row>
    <row r="149" spans="1:8" x14ac:dyDescent="0.35">
      <c r="A149" s="10">
        <v>44483</v>
      </c>
      <c r="B149" s="11"/>
      <c r="C149" s="15">
        <v>40</v>
      </c>
      <c r="D149" s="11" t="s">
        <v>129</v>
      </c>
      <c r="E149" s="15">
        <f t="shared" si="3"/>
        <v>16493.41</v>
      </c>
      <c r="F149" s="21" t="s">
        <v>39</v>
      </c>
      <c r="G149" s="11"/>
      <c r="H149" s="11"/>
    </row>
    <row r="150" spans="1:8" x14ac:dyDescent="0.35">
      <c r="A150" s="10">
        <v>44483</v>
      </c>
      <c r="B150" s="11"/>
      <c r="C150" s="15">
        <v>40</v>
      </c>
      <c r="D150" s="11" t="s">
        <v>130</v>
      </c>
      <c r="E150" s="15">
        <f t="shared" si="3"/>
        <v>16533.41</v>
      </c>
      <c r="F150" s="21" t="s">
        <v>39</v>
      </c>
      <c r="G150" s="11"/>
      <c r="H150" s="11"/>
    </row>
    <row r="151" spans="1:8" x14ac:dyDescent="0.35">
      <c r="A151" s="10">
        <v>44483</v>
      </c>
      <c r="B151" s="11"/>
      <c r="C151" s="15">
        <v>10</v>
      </c>
      <c r="D151" s="11" t="s">
        <v>38</v>
      </c>
      <c r="E151" s="15">
        <f t="shared" si="3"/>
        <v>16543.41</v>
      </c>
      <c r="F151" s="21" t="s">
        <v>39</v>
      </c>
      <c r="G151" s="11"/>
      <c r="H151" s="11"/>
    </row>
    <row r="152" spans="1:8" x14ac:dyDescent="0.35">
      <c r="A152" s="10">
        <v>44483</v>
      </c>
      <c r="B152" s="11"/>
      <c r="C152" s="15">
        <v>25</v>
      </c>
      <c r="D152" s="11" t="s">
        <v>40</v>
      </c>
      <c r="E152" s="15">
        <f t="shared" si="3"/>
        <v>16568.41</v>
      </c>
      <c r="F152" s="21" t="s">
        <v>39</v>
      </c>
      <c r="G152" s="11"/>
      <c r="H152" s="11"/>
    </row>
    <row r="153" spans="1:8" x14ac:dyDescent="0.35">
      <c r="A153" s="10">
        <v>44483</v>
      </c>
      <c r="B153" s="11"/>
      <c r="C153" s="15">
        <v>25</v>
      </c>
      <c r="D153" s="11" t="s">
        <v>96</v>
      </c>
      <c r="E153" s="15">
        <f t="shared" si="3"/>
        <v>16593.41</v>
      </c>
      <c r="F153" s="21" t="s">
        <v>39</v>
      </c>
      <c r="G153" s="11"/>
      <c r="H153" s="11"/>
    </row>
    <row r="154" spans="1:8" x14ac:dyDescent="0.35">
      <c r="A154" s="10">
        <v>44483</v>
      </c>
      <c r="B154" s="11"/>
      <c r="C154" s="15">
        <v>-10.29</v>
      </c>
      <c r="D154" s="11" t="s">
        <v>21</v>
      </c>
      <c r="E154" s="15">
        <f t="shared" si="3"/>
        <v>16583.12</v>
      </c>
      <c r="F154" s="20" t="s">
        <v>22</v>
      </c>
      <c r="G154" s="11"/>
      <c r="H154" s="11"/>
    </row>
    <row r="155" spans="1:8" x14ac:dyDescent="0.35">
      <c r="A155" s="10">
        <v>44501</v>
      </c>
      <c r="B155" s="11"/>
      <c r="C155" s="15">
        <v>40</v>
      </c>
      <c r="D155" s="11" t="s">
        <v>60</v>
      </c>
      <c r="E155" s="15">
        <f t="shared" si="3"/>
        <v>16623.12</v>
      </c>
      <c r="F155" s="19" t="s">
        <v>18</v>
      </c>
      <c r="G155" s="11" t="s">
        <v>19</v>
      </c>
      <c r="H155" s="11" t="s">
        <v>61</v>
      </c>
    </row>
    <row r="156" spans="1:8" x14ac:dyDescent="0.35">
      <c r="A156" s="10">
        <v>44502.458333333336</v>
      </c>
      <c r="B156" s="11"/>
      <c r="C156" s="15">
        <v>30</v>
      </c>
      <c r="D156" s="11" t="s">
        <v>59</v>
      </c>
      <c r="E156" s="15">
        <f t="shared" si="3"/>
        <v>16653.12</v>
      </c>
      <c r="F156" s="19" t="s">
        <v>18</v>
      </c>
      <c r="G156" s="11" t="s">
        <v>19</v>
      </c>
      <c r="H156" s="11" t="s">
        <v>20</v>
      </c>
    </row>
    <row r="157" spans="1:8" x14ac:dyDescent="0.35">
      <c r="A157" s="10">
        <v>44517</v>
      </c>
      <c r="B157" s="11"/>
      <c r="C157" s="15">
        <v>20</v>
      </c>
      <c r="D157" s="11" t="s">
        <v>106</v>
      </c>
      <c r="E157" s="15">
        <f t="shared" si="3"/>
        <v>16673.12</v>
      </c>
      <c r="F157" s="21" t="s">
        <v>39</v>
      </c>
      <c r="G157" s="11"/>
      <c r="H157" s="11"/>
    </row>
    <row r="158" spans="1:8" x14ac:dyDescent="0.35">
      <c r="A158" s="10">
        <v>44517</v>
      </c>
      <c r="B158" s="11"/>
      <c r="C158" s="15">
        <v>20</v>
      </c>
      <c r="D158" s="11" t="s">
        <v>131</v>
      </c>
      <c r="E158" s="15">
        <f t="shared" si="3"/>
        <v>16693.12</v>
      </c>
      <c r="F158" s="21" t="s">
        <v>39</v>
      </c>
      <c r="G158" s="11"/>
      <c r="H158" s="11"/>
    </row>
    <row r="159" spans="1:8" x14ac:dyDescent="0.35">
      <c r="A159" s="10">
        <v>44517</v>
      </c>
      <c r="B159" s="11"/>
      <c r="C159" s="15">
        <v>40</v>
      </c>
      <c r="D159" s="11" t="s">
        <v>132</v>
      </c>
      <c r="E159" s="15">
        <f t="shared" si="3"/>
        <v>16733.12</v>
      </c>
      <c r="F159" s="21" t="s">
        <v>39</v>
      </c>
      <c r="G159" s="11"/>
      <c r="H159" s="11"/>
    </row>
    <row r="160" spans="1:8" x14ac:dyDescent="0.35">
      <c r="A160" s="10">
        <v>44517</v>
      </c>
      <c r="B160" s="11"/>
      <c r="C160" s="15">
        <v>20</v>
      </c>
      <c r="D160" s="11" t="s">
        <v>107</v>
      </c>
      <c r="E160" s="15">
        <f t="shared" si="3"/>
        <v>16753.12</v>
      </c>
      <c r="F160" s="21" t="s">
        <v>39</v>
      </c>
      <c r="G160" s="11"/>
      <c r="H160" s="11"/>
    </row>
    <row r="161" spans="1:8" x14ac:dyDescent="0.35">
      <c r="A161" s="10">
        <v>44517</v>
      </c>
      <c r="B161" s="11"/>
      <c r="C161" s="15">
        <v>40</v>
      </c>
      <c r="D161" s="11" t="s">
        <v>133</v>
      </c>
      <c r="E161" s="15">
        <f t="shared" si="3"/>
        <v>16793.12</v>
      </c>
      <c r="F161" s="21" t="s">
        <v>39</v>
      </c>
      <c r="G161" s="11"/>
      <c r="H161" s="11"/>
    </row>
    <row r="162" spans="1:8" x14ac:dyDescent="0.35">
      <c r="A162" s="10">
        <v>44517</v>
      </c>
      <c r="B162" s="11"/>
      <c r="C162" s="15">
        <v>40</v>
      </c>
      <c r="D162" s="11" t="s">
        <v>134</v>
      </c>
      <c r="E162" s="15">
        <f t="shared" si="3"/>
        <v>16833.12</v>
      </c>
      <c r="F162" s="21" t="s">
        <v>39</v>
      </c>
      <c r="G162" s="11"/>
      <c r="H162" s="11"/>
    </row>
    <row r="163" spans="1:8" x14ac:dyDescent="0.35">
      <c r="A163" s="10">
        <v>44517</v>
      </c>
      <c r="B163" s="11"/>
      <c r="C163" s="15">
        <v>40</v>
      </c>
      <c r="D163" s="11" t="s">
        <v>135</v>
      </c>
      <c r="E163" s="15">
        <f t="shared" si="3"/>
        <v>16873.12</v>
      </c>
      <c r="F163" s="21" t="s">
        <v>39</v>
      </c>
      <c r="G163" s="11"/>
      <c r="H163" s="11"/>
    </row>
    <row r="164" spans="1:8" x14ac:dyDescent="0.35">
      <c r="A164" s="10">
        <v>44517</v>
      </c>
      <c r="B164" s="11"/>
      <c r="C164" s="15">
        <v>40</v>
      </c>
      <c r="D164" s="11" t="s">
        <v>136</v>
      </c>
      <c r="E164" s="15">
        <f t="shared" si="3"/>
        <v>16913.12</v>
      </c>
      <c r="F164" s="21" t="s">
        <v>39</v>
      </c>
      <c r="G164" s="11"/>
      <c r="H164" s="11"/>
    </row>
    <row r="165" spans="1:8" x14ac:dyDescent="0.35">
      <c r="A165" s="10">
        <v>44517</v>
      </c>
      <c r="B165" s="11"/>
      <c r="C165" s="15">
        <v>40</v>
      </c>
      <c r="D165" s="11" t="s">
        <v>137</v>
      </c>
      <c r="E165" s="15">
        <f t="shared" si="3"/>
        <v>16953.12</v>
      </c>
      <c r="F165" s="21" t="s">
        <v>39</v>
      </c>
      <c r="G165" s="11"/>
      <c r="H165" s="11"/>
    </row>
    <row r="166" spans="1:8" x14ac:dyDescent="0.35">
      <c r="A166" s="10">
        <v>44517</v>
      </c>
      <c r="B166" s="11"/>
      <c r="C166" s="15">
        <v>40</v>
      </c>
      <c r="D166" s="11" t="s">
        <v>138</v>
      </c>
      <c r="E166" s="15">
        <f t="shared" si="3"/>
        <v>16993.12</v>
      </c>
      <c r="F166" s="21" t="s">
        <v>39</v>
      </c>
      <c r="G166" s="11"/>
      <c r="H166" s="11"/>
    </row>
    <row r="167" spans="1:8" x14ac:dyDescent="0.35">
      <c r="A167" s="10">
        <v>44517</v>
      </c>
      <c r="B167" s="11"/>
      <c r="C167" s="15">
        <v>40</v>
      </c>
      <c r="D167" s="11" t="s">
        <v>139</v>
      </c>
      <c r="E167" s="15">
        <f t="shared" si="3"/>
        <v>17033.12</v>
      </c>
      <c r="F167" s="21" t="s">
        <v>39</v>
      </c>
      <c r="G167" s="11"/>
      <c r="H167" s="11"/>
    </row>
    <row r="168" spans="1:8" x14ac:dyDescent="0.35">
      <c r="A168" s="10">
        <v>44517</v>
      </c>
      <c r="B168" s="11"/>
      <c r="C168" s="15">
        <v>50</v>
      </c>
      <c r="D168" s="11" t="s">
        <v>76</v>
      </c>
      <c r="E168" s="15">
        <f t="shared" si="3"/>
        <v>17083.12</v>
      </c>
      <c r="F168" s="21" t="s">
        <v>39</v>
      </c>
      <c r="G168" s="11"/>
      <c r="H168" s="11"/>
    </row>
    <row r="169" spans="1:8" x14ac:dyDescent="0.35">
      <c r="A169" s="10">
        <v>44517</v>
      </c>
      <c r="B169" s="11"/>
      <c r="C169" s="15">
        <v>40</v>
      </c>
      <c r="D169" s="11" t="s">
        <v>78</v>
      </c>
      <c r="E169" s="15">
        <f t="shared" si="3"/>
        <v>17123.12</v>
      </c>
      <c r="F169" s="21" t="s">
        <v>39</v>
      </c>
      <c r="G169" s="11"/>
      <c r="H169" s="11"/>
    </row>
    <row r="170" spans="1:8" x14ac:dyDescent="0.35">
      <c r="A170" s="10">
        <v>44517</v>
      </c>
      <c r="B170" s="11"/>
      <c r="C170" s="15">
        <v>60</v>
      </c>
      <c r="D170" s="11" t="s">
        <v>83</v>
      </c>
      <c r="E170" s="15">
        <f t="shared" ref="E170:E210" si="4">E169+SUM(C170:C170)</f>
        <v>17183.12</v>
      </c>
      <c r="F170" s="21" t="s">
        <v>39</v>
      </c>
      <c r="G170" s="11"/>
      <c r="H170" s="11"/>
    </row>
    <row r="171" spans="1:8" x14ac:dyDescent="0.35">
      <c r="A171" s="10">
        <v>44517</v>
      </c>
      <c r="B171" s="11"/>
      <c r="C171" s="15">
        <v>30</v>
      </c>
      <c r="D171" s="11" t="s">
        <v>84</v>
      </c>
      <c r="E171" s="15">
        <f t="shared" si="4"/>
        <v>17213.12</v>
      </c>
      <c r="F171" s="21" t="s">
        <v>39</v>
      </c>
      <c r="G171" s="11"/>
      <c r="H171" s="11"/>
    </row>
    <row r="172" spans="1:8" x14ac:dyDescent="0.35">
      <c r="A172" s="10">
        <v>44517</v>
      </c>
      <c r="B172" s="11"/>
      <c r="C172" s="15">
        <v>-9.08</v>
      </c>
      <c r="D172" s="11" t="s">
        <v>21</v>
      </c>
      <c r="E172" s="15">
        <f t="shared" si="4"/>
        <v>17204.039999999997</v>
      </c>
      <c r="F172" s="20" t="s">
        <v>22</v>
      </c>
      <c r="G172" s="11"/>
      <c r="H172" s="11"/>
    </row>
    <row r="173" spans="1:8" x14ac:dyDescent="0.35">
      <c r="A173" s="10">
        <v>44516.458333333336</v>
      </c>
      <c r="B173" s="11"/>
      <c r="C173" s="15">
        <v>2505</v>
      </c>
      <c r="D173" s="30" t="s">
        <v>103</v>
      </c>
      <c r="E173" s="15">
        <f t="shared" si="4"/>
        <v>19709.039999999997</v>
      </c>
      <c r="F173" s="31"/>
      <c r="G173" s="31"/>
      <c r="H173" s="31"/>
    </row>
    <row r="174" spans="1:8" x14ac:dyDescent="0.35">
      <c r="A174" s="10">
        <v>44522.458333333336</v>
      </c>
      <c r="B174" s="11"/>
      <c r="C174" s="15">
        <v>-2505</v>
      </c>
      <c r="D174" s="30" t="s">
        <v>103</v>
      </c>
      <c r="E174" s="15">
        <f t="shared" si="4"/>
        <v>17204.039999999997</v>
      </c>
      <c r="F174" s="31"/>
      <c r="G174" s="31"/>
      <c r="H174" s="31"/>
    </row>
    <row r="175" spans="1:8" x14ac:dyDescent="0.35">
      <c r="A175" s="10">
        <v>44529</v>
      </c>
      <c r="B175" s="11"/>
      <c r="C175" s="15">
        <v>-5001</v>
      </c>
      <c r="D175" s="30" t="s">
        <v>140</v>
      </c>
      <c r="E175" s="15">
        <f t="shared" si="4"/>
        <v>12203.039999999997</v>
      </c>
      <c r="F175" s="20" t="s">
        <v>22</v>
      </c>
      <c r="G175" s="11"/>
      <c r="H175" s="11"/>
    </row>
    <row r="176" spans="1:8" ht="15" thickBot="1" x14ac:dyDescent="0.4">
      <c r="A176" s="10">
        <v>44531</v>
      </c>
      <c r="B176" s="11"/>
      <c r="C176" s="15">
        <v>5000</v>
      </c>
      <c r="D176" s="30" t="s">
        <v>140</v>
      </c>
      <c r="E176" s="15">
        <f t="shared" si="4"/>
        <v>17203.039999999997</v>
      </c>
      <c r="F176" s="20" t="s">
        <v>22</v>
      </c>
      <c r="G176" s="11"/>
      <c r="H176" s="11"/>
    </row>
    <row r="177" spans="1:8" x14ac:dyDescent="0.35">
      <c r="A177" s="10">
        <v>44531.458333333336</v>
      </c>
      <c r="B177" s="11" t="s">
        <v>141</v>
      </c>
      <c r="C177" s="15">
        <v>-4353.9399999999996</v>
      </c>
      <c r="D177" s="11" t="s">
        <v>142</v>
      </c>
      <c r="E177" s="15">
        <f t="shared" si="4"/>
        <v>12849.099999999999</v>
      </c>
      <c r="F177" s="32" t="s">
        <v>143</v>
      </c>
      <c r="G177" s="11" t="s">
        <v>144</v>
      </c>
      <c r="H177" s="11" t="s">
        <v>145</v>
      </c>
    </row>
    <row r="178" spans="1:8" x14ac:dyDescent="0.35">
      <c r="A178" s="10">
        <v>44532</v>
      </c>
      <c r="B178" s="11"/>
      <c r="C178" s="15">
        <v>200</v>
      </c>
      <c r="D178" s="11" t="s">
        <v>146</v>
      </c>
      <c r="E178" s="15">
        <f t="shared" si="4"/>
        <v>13049.099999999999</v>
      </c>
      <c r="F178" s="19" t="s">
        <v>18</v>
      </c>
      <c r="G178" s="11" t="s">
        <v>19</v>
      </c>
      <c r="H178" s="11" t="s">
        <v>147</v>
      </c>
    </row>
    <row r="179" spans="1:8" x14ac:dyDescent="0.35">
      <c r="A179" s="10">
        <v>44532.458333333336</v>
      </c>
      <c r="B179" s="11"/>
      <c r="C179" s="15">
        <v>30</v>
      </c>
      <c r="D179" s="11" t="s">
        <v>59</v>
      </c>
      <c r="E179" s="15">
        <f t="shared" si="4"/>
        <v>13079.099999999999</v>
      </c>
      <c r="F179" s="19" t="s">
        <v>18</v>
      </c>
      <c r="G179" s="11" t="s">
        <v>19</v>
      </c>
      <c r="H179" s="11" t="s">
        <v>20</v>
      </c>
    </row>
    <row r="180" spans="1:8" x14ac:dyDescent="0.35">
      <c r="A180" s="33">
        <v>44537.458333333336</v>
      </c>
      <c r="B180" s="34" t="s">
        <v>148</v>
      </c>
      <c r="C180" s="35">
        <v>-301.75</v>
      </c>
      <c r="D180" s="34" t="s">
        <v>149</v>
      </c>
      <c r="E180" s="35">
        <f t="shared" si="4"/>
        <v>12777.349999999999</v>
      </c>
      <c r="F180" s="36" t="s">
        <v>150</v>
      </c>
      <c r="G180" s="36" t="s">
        <v>151</v>
      </c>
      <c r="H180" s="11"/>
    </row>
    <row r="181" spans="1:8" x14ac:dyDescent="0.35">
      <c r="A181" s="33">
        <v>44544.458333333336</v>
      </c>
      <c r="B181" s="34"/>
      <c r="C181" s="35">
        <v>25</v>
      </c>
      <c r="D181" s="34" t="s">
        <v>31</v>
      </c>
      <c r="E181" s="35">
        <f t="shared" si="4"/>
        <v>12802.349999999999</v>
      </c>
      <c r="F181" s="36" t="s">
        <v>150</v>
      </c>
      <c r="G181" s="36" t="s">
        <v>151</v>
      </c>
      <c r="H181" s="11"/>
    </row>
    <row r="182" spans="1:8" x14ac:dyDescent="0.35">
      <c r="A182" s="10">
        <v>44547</v>
      </c>
      <c r="B182" s="11"/>
      <c r="C182" s="15">
        <v>30</v>
      </c>
      <c r="D182" s="11" t="s">
        <v>77</v>
      </c>
      <c r="E182" s="15">
        <f t="shared" si="4"/>
        <v>12832.349999999999</v>
      </c>
      <c r="F182" s="21" t="s">
        <v>39</v>
      </c>
      <c r="G182" s="11"/>
      <c r="H182" s="11"/>
    </row>
    <row r="183" spans="1:8" x14ac:dyDescent="0.35">
      <c r="A183" s="10">
        <v>44547</v>
      </c>
      <c r="B183" s="11"/>
      <c r="C183" s="15">
        <v>100</v>
      </c>
      <c r="D183" s="11" t="s">
        <v>108</v>
      </c>
      <c r="E183" s="15">
        <f t="shared" si="4"/>
        <v>12932.349999999999</v>
      </c>
      <c r="F183" s="21" t="s">
        <v>39</v>
      </c>
      <c r="G183" s="11"/>
      <c r="H183" s="11"/>
    </row>
    <row r="184" spans="1:8" x14ac:dyDescent="0.35">
      <c r="A184" s="10">
        <v>44547</v>
      </c>
      <c r="B184" s="11"/>
      <c r="C184" s="15">
        <v>-1.82</v>
      </c>
      <c r="D184" s="11" t="s">
        <v>21</v>
      </c>
      <c r="E184" s="15">
        <f t="shared" si="4"/>
        <v>12930.529999999999</v>
      </c>
      <c r="F184" s="20" t="s">
        <v>22</v>
      </c>
      <c r="G184" s="11"/>
      <c r="H184" s="11"/>
    </row>
    <row r="185" spans="1:8" x14ac:dyDescent="0.35">
      <c r="A185" s="10">
        <v>44547</v>
      </c>
      <c r="B185" s="11"/>
      <c r="C185" s="15">
        <v>-1.21</v>
      </c>
      <c r="D185" s="11" t="s">
        <v>21</v>
      </c>
      <c r="E185" s="15">
        <f t="shared" si="4"/>
        <v>12929.32</v>
      </c>
      <c r="F185" s="20" t="s">
        <v>22</v>
      </c>
      <c r="G185" s="11"/>
      <c r="H185" s="11"/>
    </row>
    <row r="186" spans="1:8" x14ac:dyDescent="0.35">
      <c r="A186" s="33">
        <v>44550.458333333336</v>
      </c>
      <c r="B186" s="34"/>
      <c r="C186" s="35">
        <v>10</v>
      </c>
      <c r="D186" s="34" t="s">
        <v>152</v>
      </c>
      <c r="E186" s="35">
        <f t="shared" si="4"/>
        <v>12939.32</v>
      </c>
      <c r="F186" s="36" t="s">
        <v>150</v>
      </c>
      <c r="G186" s="36" t="s">
        <v>151</v>
      </c>
      <c r="H186" s="11"/>
    </row>
    <row r="187" spans="1:8" x14ac:dyDescent="0.35">
      <c r="A187" s="33">
        <v>44550.458333333336</v>
      </c>
      <c r="B187" s="34"/>
      <c r="C187" s="35">
        <v>10</v>
      </c>
      <c r="D187" s="34" t="s">
        <v>153</v>
      </c>
      <c r="E187" s="35">
        <f t="shared" si="4"/>
        <v>12949.32</v>
      </c>
      <c r="F187" s="36" t="s">
        <v>150</v>
      </c>
      <c r="G187" s="36" t="s">
        <v>151</v>
      </c>
      <c r="H187" s="11"/>
    </row>
    <row r="188" spans="1:8" x14ac:dyDescent="0.35">
      <c r="A188" s="33">
        <v>44550.458333333336</v>
      </c>
      <c r="B188" s="34"/>
      <c r="C188" s="35">
        <v>20</v>
      </c>
      <c r="D188" s="34" t="s">
        <v>154</v>
      </c>
      <c r="E188" s="35">
        <f t="shared" si="4"/>
        <v>12969.32</v>
      </c>
      <c r="F188" s="36" t="s">
        <v>150</v>
      </c>
      <c r="G188" s="36" t="s">
        <v>151</v>
      </c>
      <c r="H188" s="11"/>
    </row>
    <row r="189" spans="1:8" x14ac:dyDescent="0.35">
      <c r="A189" s="33">
        <v>44550.458333333336</v>
      </c>
      <c r="B189" s="34"/>
      <c r="C189" s="35">
        <v>10</v>
      </c>
      <c r="D189" s="34" t="s">
        <v>155</v>
      </c>
      <c r="E189" s="35">
        <f t="shared" si="4"/>
        <v>12979.32</v>
      </c>
      <c r="F189" s="36" t="s">
        <v>150</v>
      </c>
      <c r="G189" s="36" t="s">
        <v>151</v>
      </c>
      <c r="H189" s="11"/>
    </row>
    <row r="190" spans="1:8" x14ac:dyDescent="0.35">
      <c r="A190" s="33">
        <v>44550.458333333336</v>
      </c>
      <c r="B190" s="34"/>
      <c r="C190" s="35">
        <v>10</v>
      </c>
      <c r="D190" s="34" t="s">
        <v>156</v>
      </c>
      <c r="E190" s="35">
        <f t="shared" si="4"/>
        <v>12989.32</v>
      </c>
      <c r="F190" s="36" t="s">
        <v>150</v>
      </c>
      <c r="G190" s="36" t="s">
        <v>151</v>
      </c>
      <c r="H190" s="11"/>
    </row>
    <row r="191" spans="1:8" x14ac:dyDescent="0.35">
      <c r="A191" s="33">
        <v>44550.458333333336</v>
      </c>
      <c r="B191" s="34"/>
      <c r="C191" s="35">
        <v>50</v>
      </c>
      <c r="D191" s="34" t="s">
        <v>157</v>
      </c>
      <c r="E191" s="35">
        <f t="shared" si="4"/>
        <v>13039.32</v>
      </c>
      <c r="F191" s="36" t="s">
        <v>150</v>
      </c>
      <c r="G191" s="36" t="s">
        <v>151</v>
      </c>
      <c r="H191" s="11"/>
    </row>
    <row r="192" spans="1:8" x14ac:dyDescent="0.35">
      <c r="A192" s="33">
        <v>44550.458333333336</v>
      </c>
      <c r="B192" s="34"/>
      <c r="C192" s="35">
        <v>20</v>
      </c>
      <c r="D192" s="34" t="s">
        <v>158</v>
      </c>
      <c r="E192" s="35">
        <f t="shared" si="4"/>
        <v>13059.32</v>
      </c>
      <c r="F192" s="36" t="s">
        <v>150</v>
      </c>
      <c r="G192" s="36" t="s">
        <v>151</v>
      </c>
      <c r="H192" s="11"/>
    </row>
    <row r="193" spans="1:8" x14ac:dyDescent="0.35">
      <c r="A193" s="33">
        <v>44550.458333333336</v>
      </c>
      <c r="B193" s="34" t="s">
        <v>159</v>
      </c>
      <c r="C193" s="35">
        <v>-30.5</v>
      </c>
      <c r="D193" s="34" t="s">
        <v>160</v>
      </c>
      <c r="E193" s="35">
        <f t="shared" si="4"/>
        <v>13028.82</v>
      </c>
      <c r="F193" s="36" t="s">
        <v>150</v>
      </c>
      <c r="G193" s="36" t="s">
        <v>151</v>
      </c>
      <c r="H193" s="11"/>
    </row>
    <row r="194" spans="1:8" x14ac:dyDescent="0.35">
      <c r="A194" s="33">
        <v>44551.458333333336</v>
      </c>
      <c r="B194" s="34"/>
      <c r="C194" s="35">
        <v>10</v>
      </c>
      <c r="D194" s="34" t="s">
        <v>161</v>
      </c>
      <c r="E194" s="35">
        <f t="shared" si="4"/>
        <v>13038.82</v>
      </c>
      <c r="F194" s="36" t="s">
        <v>150</v>
      </c>
      <c r="G194" s="36" t="s">
        <v>151</v>
      </c>
      <c r="H194" s="11"/>
    </row>
    <row r="195" spans="1:8" x14ac:dyDescent="0.35">
      <c r="A195" s="33">
        <v>44551.458333333336</v>
      </c>
      <c r="B195" s="34"/>
      <c r="C195" s="35">
        <v>10</v>
      </c>
      <c r="D195" s="34" t="s">
        <v>162</v>
      </c>
      <c r="E195" s="35">
        <f t="shared" si="4"/>
        <v>13048.82</v>
      </c>
      <c r="F195" s="36" t="s">
        <v>150</v>
      </c>
      <c r="G195" s="36" t="s">
        <v>151</v>
      </c>
      <c r="H195" s="11"/>
    </row>
    <row r="196" spans="1:8" x14ac:dyDescent="0.35">
      <c r="A196" s="33">
        <v>44551.458333333336</v>
      </c>
      <c r="B196" s="34"/>
      <c r="C196" s="35">
        <v>10</v>
      </c>
      <c r="D196" s="34" t="s">
        <v>163</v>
      </c>
      <c r="E196" s="35">
        <f t="shared" si="4"/>
        <v>13058.82</v>
      </c>
      <c r="F196" s="36" t="s">
        <v>150</v>
      </c>
      <c r="G196" s="36" t="s">
        <v>151</v>
      </c>
      <c r="H196" s="11"/>
    </row>
    <row r="197" spans="1:8" x14ac:dyDescent="0.35">
      <c r="A197" s="33">
        <v>44552.458333333336</v>
      </c>
      <c r="B197" s="34"/>
      <c r="C197" s="35">
        <v>30</v>
      </c>
      <c r="D197" s="34" t="s">
        <v>164</v>
      </c>
      <c r="E197" s="35">
        <f t="shared" si="4"/>
        <v>13088.82</v>
      </c>
      <c r="F197" s="36" t="s">
        <v>150</v>
      </c>
      <c r="G197" s="36" t="s">
        <v>151</v>
      </c>
      <c r="H197" s="11"/>
    </row>
    <row r="198" spans="1:8" x14ac:dyDescent="0.35">
      <c r="A198" s="33">
        <v>44553.458333333336</v>
      </c>
      <c r="B198" s="34"/>
      <c r="C198" s="35">
        <v>10</v>
      </c>
      <c r="D198" s="34" t="s">
        <v>165</v>
      </c>
      <c r="E198" s="35">
        <f t="shared" si="4"/>
        <v>13098.82</v>
      </c>
      <c r="F198" s="36" t="s">
        <v>150</v>
      </c>
      <c r="G198" s="36" t="s">
        <v>151</v>
      </c>
      <c r="H198" s="11"/>
    </row>
    <row r="199" spans="1:8" x14ac:dyDescent="0.35">
      <c r="A199" s="33">
        <v>44553.458333333336</v>
      </c>
      <c r="B199" s="34"/>
      <c r="C199" s="35">
        <v>10</v>
      </c>
      <c r="D199" s="34" t="s">
        <v>166</v>
      </c>
      <c r="E199" s="35">
        <f t="shared" si="4"/>
        <v>13108.82</v>
      </c>
      <c r="F199" s="36" t="s">
        <v>150</v>
      </c>
      <c r="G199" s="36" t="s">
        <v>151</v>
      </c>
      <c r="H199" s="11"/>
    </row>
    <row r="200" spans="1:8" x14ac:dyDescent="0.35">
      <c r="A200" s="33">
        <v>44554</v>
      </c>
      <c r="B200" s="34"/>
      <c r="C200" s="35">
        <v>70</v>
      </c>
      <c r="D200" s="34" t="s">
        <v>167</v>
      </c>
      <c r="E200" s="35">
        <f t="shared" si="4"/>
        <v>13178.82</v>
      </c>
      <c r="F200" s="36" t="s">
        <v>150</v>
      </c>
      <c r="G200" s="36" t="s">
        <v>151</v>
      </c>
      <c r="H200" s="11"/>
    </row>
    <row r="201" spans="1:8" x14ac:dyDescent="0.35">
      <c r="A201" s="33">
        <v>44554.458333333336</v>
      </c>
      <c r="B201" s="34"/>
      <c r="C201" s="35">
        <v>10</v>
      </c>
      <c r="D201" s="34" t="s">
        <v>168</v>
      </c>
      <c r="E201" s="35">
        <f t="shared" si="4"/>
        <v>13188.82</v>
      </c>
      <c r="F201" s="36" t="s">
        <v>150</v>
      </c>
      <c r="G201" s="36" t="s">
        <v>151</v>
      </c>
      <c r="H201" s="11"/>
    </row>
    <row r="202" spans="1:8" x14ac:dyDescent="0.35">
      <c r="A202" s="33">
        <v>44554.458333333336</v>
      </c>
      <c r="B202" s="34"/>
      <c r="C202" s="35">
        <v>50</v>
      </c>
      <c r="D202" s="34" t="s">
        <v>169</v>
      </c>
      <c r="E202" s="35">
        <f t="shared" si="4"/>
        <v>13238.82</v>
      </c>
      <c r="F202" s="36" t="s">
        <v>150</v>
      </c>
      <c r="G202" s="36" t="s">
        <v>151</v>
      </c>
      <c r="H202" s="11"/>
    </row>
    <row r="203" spans="1:8" x14ac:dyDescent="0.35">
      <c r="A203" s="33">
        <v>44557.458333333336</v>
      </c>
      <c r="B203" s="34" t="s">
        <v>170</v>
      </c>
      <c r="C203" s="35">
        <v>-25.35</v>
      </c>
      <c r="D203" s="34" t="s">
        <v>171</v>
      </c>
      <c r="E203" s="35">
        <f t="shared" si="4"/>
        <v>13213.47</v>
      </c>
      <c r="F203" s="36" t="s">
        <v>150</v>
      </c>
      <c r="G203" s="36" t="s">
        <v>151</v>
      </c>
      <c r="H203" s="11"/>
    </row>
    <row r="204" spans="1:8" x14ac:dyDescent="0.35">
      <c r="A204" s="33">
        <v>44557.458333333336</v>
      </c>
      <c r="B204" s="34"/>
      <c r="C204" s="35">
        <v>10</v>
      </c>
      <c r="D204" s="34" t="s">
        <v>172</v>
      </c>
      <c r="E204" s="35">
        <f t="shared" si="4"/>
        <v>13223.47</v>
      </c>
      <c r="F204" s="36" t="s">
        <v>150</v>
      </c>
      <c r="G204" s="36" t="s">
        <v>151</v>
      </c>
      <c r="H204" s="11"/>
    </row>
    <row r="205" spans="1:8" x14ac:dyDescent="0.35">
      <c r="A205" s="33">
        <v>44557.458333333336</v>
      </c>
      <c r="B205" s="34"/>
      <c r="C205" s="35">
        <v>20</v>
      </c>
      <c r="D205" s="34" t="s">
        <v>173</v>
      </c>
      <c r="E205" s="35">
        <f t="shared" si="4"/>
        <v>13243.47</v>
      </c>
      <c r="F205" s="36" t="s">
        <v>150</v>
      </c>
      <c r="G205" s="36" t="s">
        <v>151</v>
      </c>
      <c r="H205" s="11"/>
    </row>
    <row r="206" spans="1:8" x14ac:dyDescent="0.35">
      <c r="A206" s="33">
        <v>44558</v>
      </c>
      <c r="B206" s="34"/>
      <c r="C206" s="35">
        <v>50</v>
      </c>
      <c r="D206" s="34" t="s">
        <v>174</v>
      </c>
      <c r="E206" s="35">
        <f t="shared" si="4"/>
        <v>13293.47</v>
      </c>
      <c r="F206" s="36" t="s">
        <v>150</v>
      </c>
      <c r="G206" s="36" t="s">
        <v>151</v>
      </c>
      <c r="H206" s="11"/>
    </row>
    <row r="207" spans="1:8" x14ac:dyDescent="0.35">
      <c r="A207" s="10">
        <v>44558</v>
      </c>
      <c r="B207" s="11"/>
      <c r="C207" s="15">
        <v>200</v>
      </c>
      <c r="D207" s="11" t="s">
        <v>175</v>
      </c>
      <c r="E207" s="15">
        <f t="shared" si="4"/>
        <v>13493.47</v>
      </c>
      <c r="F207" s="19" t="s">
        <v>18</v>
      </c>
      <c r="G207" s="11" t="s">
        <v>19</v>
      </c>
      <c r="H207" s="11" t="s">
        <v>147</v>
      </c>
    </row>
    <row r="208" spans="1:8" x14ac:dyDescent="0.35">
      <c r="A208" s="33">
        <v>44558.458333333336</v>
      </c>
      <c r="B208" s="34"/>
      <c r="C208" s="35">
        <v>10</v>
      </c>
      <c r="D208" s="34" t="s">
        <v>176</v>
      </c>
      <c r="E208" s="35">
        <f t="shared" si="4"/>
        <v>13503.47</v>
      </c>
      <c r="F208" s="36" t="s">
        <v>150</v>
      </c>
      <c r="G208" s="36" t="s">
        <v>151</v>
      </c>
      <c r="H208" s="11"/>
    </row>
    <row r="209" spans="1:11" x14ac:dyDescent="0.35">
      <c r="A209" s="33">
        <v>44561.458333333336</v>
      </c>
      <c r="B209" s="34"/>
      <c r="C209" s="35">
        <v>100</v>
      </c>
      <c r="D209" s="34" t="s">
        <v>177</v>
      </c>
      <c r="E209" s="35">
        <f t="shared" si="4"/>
        <v>13603.47</v>
      </c>
      <c r="F209" s="36" t="s">
        <v>150</v>
      </c>
      <c r="G209" s="36" t="s">
        <v>151</v>
      </c>
      <c r="H209" s="11"/>
    </row>
    <row r="210" spans="1:11" x14ac:dyDescent="0.35">
      <c r="A210" s="10">
        <v>44561.458333333336</v>
      </c>
      <c r="B210" s="11"/>
      <c r="C210" s="15">
        <v>-75</v>
      </c>
      <c r="D210" s="11" t="s">
        <v>178</v>
      </c>
      <c r="E210" s="15">
        <f t="shared" si="4"/>
        <v>13528.47</v>
      </c>
      <c r="F210" s="20" t="s">
        <v>22</v>
      </c>
      <c r="G210" s="11"/>
      <c r="H210" s="11"/>
    </row>
    <row r="212" spans="1:11" ht="15" thickBot="1" x14ac:dyDescent="0.4"/>
    <row r="213" spans="1:11" ht="15" thickBot="1" x14ac:dyDescent="0.4">
      <c r="A213" s="37" t="s">
        <v>143</v>
      </c>
      <c r="B213" s="38" t="s">
        <v>179</v>
      </c>
      <c r="C213" s="39"/>
      <c r="D213" s="39" t="s">
        <v>180</v>
      </c>
      <c r="E213" s="40"/>
      <c r="F213" s="40"/>
      <c r="G213" s="41"/>
    </row>
    <row r="214" spans="1:11" ht="29" customHeight="1" x14ac:dyDescent="0.35">
      <c r="A214" s="42"/>
      <c r="B214" s="43">
        <v>1</v>
      </c>
      <c r="C214" s="43"/>
      <c r="D214" s="44" t="s">
        <v>181</v>
      </c>
      <c r="E214" s="45" t="s">
        <v>182</v>
      </c>
      <c r="F214" s="46">
        <f>C177</f>
        <v>-4353.9399999999996</v>
      </c>
      <c r="G214" s="47"/>
    </row>
    <row r="215" spans="1:11" ht="15" thickBot="1" x14ac:dyDescent="0.4">
      <c r="A215" s="48"/>
      <c r="B215" s="49"/>
      <c r="C215" s="49"/>
      <c r="D215" s="50"/>
      <c r="E215" s="51" t="s">
        <v>183</v>
      </c>
      <c r="F215" s="52">
        <f>SUBTOTAL(9,F214:F214)</f>
        <v>-4353.9399999999996</v>
      </c>
      <c r="G215" s="53"/>
    </row>
    <row r="216" spans="1:11" ht="15" thickBot="1" x14ac:dyDescent="0.4">
      <c r="D216" s="54"/>
    </row>
    <row r="217" spans="1:11" x14ac:dyDescent="0.35">
      <c r="A217" s="55" t="s">
        <v>184</v>
      </c>
      <c r="B217" s="56" t="s">
        <v>185</v>
      </c>
      <c r="C217" s="57"/>
      <c r="D217" s="56" t="s">
        <v>186</v>
      </c>
      <c r="E217" s="58"/>
      <c r="F217" s="57"/>
      <c r="G217" s="59" t="s">
        <v>3</v>
      </c>
      <c r="H217" s="60" t="s">
        <v>187</v>
      </c>
      <c r="I217" s="61"/>
      <c r="J217" s="61"/>
      <c r="K217" s="62"/>
    </row>
    <row r="218" spans="1:11" ht="15" thickBot="1" x14ac:dyDescent="0.4">
      <c r="A218" s="63"/>
      <c r="B218" s="64"/>
      <c r="C218" s="65"/>
      <c r="D218" s="64"/>
      <c r="E218" s="66"/>
      <c r="F218" s="65"/>
      <c r="G218" s="67"/>
      <c r="H218" s="68" t="s">
        <v>188</v>
      </c>
      <c r="I218" s="69"/>
      <c r="J218" s="70" t="s">
        <v>189</v>
      </c>
      <c r="K218" s="71"/>
    </row>
    <row r="219" spans="1:11" ht="15" thickBot="1" x14ac:dyDescent="0.4">
      <c r="A219" s="63"/>
      <c r="B219" s="72" t="s">
        <v>190</v>
      </c>
      <c r="C219" s="72"/>
      <c r="D219" s="73">
        <v>0</v>
      </c>
      <c r="E219" s="73"/>
      <c r="F219" s="73"/>
      <c r="G219" s="46">
        <v>0</v>
      </c>
      <c r="H219" s="74" t="s">
        <v>191</v>
      </c>
      <c r="I219" s="75" t="s">
        <v>191</v>
      </c>
      <c r="J219" s="74" t="s">
        <v>191</v>
      </c>
      <c r="K219" s="76" t="s">
        <v>191</v>
      </c>
    </row>
    <row r="220" spans="1:11" x14ac:dyDescent="0.35">
      <c r="A220" s="63"/>
      <c r="B220" s="77" t="s">
        <v>192</v>
      </c>
      <c r="C220" s="78"/>
      <c r="D220" s="79" t="s">
        <v>183</v>
      </c>
      <c r="E220" s="79"/>
      <c r="F220" s="79">
        <f>SUM(F221:F222)</f>
        <v>0</v>
      </c>
      <c r="G220" s="80">
        <f>G221+G222</f>
        <v>950</v>
      </c>
      <c r="H220" s="81">
        <f>I220/G220</f>
        <v>0.42105263157894735</v>
      </c>
      <c r="I220" s="82">
        <f>I221+I222</f>
        <v>400</v>
      </c>
      <c r="J220" s="81">
        <f>J221</f>
        <v>0.57894736842105265</v>
      </c>
      <c r="K220" s="83">
        <f>K221</f>
        <v>550</v>
      </c>
    </row>
    <row r="221" spans="1:11" x14ac:dyDescent="0.35">
      <c r="A221" s="63"/>
      <c r="B221" s="84"/>
      <c r="C221" s="85"/>
      <c r="D221" t="s">
        <v>19</v>
      </c>
      <c r="G221" s="46">
        <f>I221+K221</f>
        <v>950</v>
      </c>
      <c r="H221" s="86">
        <f>I221/G221</f>
        <v>0.42105263157894735</v>
      </c>
      <c r="I221" s="87">
        <f>C207+C178</f>
        <v>400</v>
      </c>
      <c r="J221" s="86">
        <f>K221/G221</f>
        <v>0.57894736842105265</v>
      </c>
      <c r="K221" s="88">
        <f>C179+C156+C155+C136+C129+C107+C106+C105+C103+C99+C91+C87+C92+C71+C53+C52+C13</f>
        <v>550</v>
      </c>
    </row>
    <row r="222" spans="1:11" ht="29" x14ac:dyDescent="0.35">
      <c r="A222" s="63"/>
      <c r="B222" s="84"/>
      <c r="C222" s="85"/>
      <c r="D222" s="89" t="s">
        <v>193</v>
      </c>
      <c r="E222" s="90" t="s">
        <v>194</v>
      </c>
      <c r="F222" s="91">
        <f>SUBTOTAL(9,F223:F224)</f>
        <v>0</v>
      </c>
      <c r="G222" s="92">
        <f>SUBTOTAL(9,G223:G224)</f>
        <v>0</v>
      </c>
      <c r="H222" s="93"/>
      <c r="I222" s="94">
        <f>I223+I224</f>
        <v>0</v>
      </c>
      <c r="J222" s="93">
        <v>0</v>
      </c>
      <c r="K222" s="95">
        <v>0</v>
      </c>
    </row>
    <row r="223" spans="1:11" x14ac:dyDescent="0.35">
      <c r="A223" s="63"/>
      <c r="B223" s="84"/>
      <c r="C223" s="85"/>
      <c r="D223" s="89"/>
      <c r="E223" t="s">
        <v>195</v>
      </c>
      <c r="G223" s="46">
        <f>I223</f>
        <v>0</v>
      </c>
      <c r="H223" s="96"/>
      <c r="I223" s="87">
        <v>0</v>
      </c>
      <c r="J223" s="96">
        <v>0</v>
      </c>
      <c r="K223" s="88">
        <v>0</v>
      </c>
    </row>
    <row r="224" spans="1:11" ht="15" thickBot="1" x14ac:dyDescent="0.4">
      <c r="A224" s="97"/>
      <c r="B224" s="98"/>
      <c r="C224" s="99"/>
      <c r="D224" s="100"/>
      <c r="E224" s="101" t="s">
        <v>196</v>
      </c>
      <c r="F224" s="101"/>
      <c r="G224" s="102">
        <v>0</v>
      </c>
      <c r="H224" s="103"/>
      <c r="I224" s="104"/>
      <c r="J224" s="103">
        <v>0</v>
      </c>
      <c r="K224" s="105">
        <v>0</v>
      </c>
    </row>
    <row r="225" spans="1:9" ht="15" thickBot="1" x14ac:dyDescent="0.4">
      <c r="D225" s="54"/>
    </row>
    <row r="226" spans="1:9" x14ac:dyDescent="0.35">
      <c r="A226" s="106" t="s">
        <v>197</v>
      </c>
      <c r="B226" s="107" t="s">
        <v>13</v>
      </c>
      <c r="C226" s="108"/>
      <c r="D226" s="109" t="s">
        <v>198</v>
      </c>
      <c r="E226" s="109"/>
      <c r="F226" s="109"/>
      <c r="G226" s="110">
        <f>C9+C43+C44+C45+C51+C55+C61+C70+C62</f>
        <v>-400.15000000000009</v>
      </c>
    </row>
    <row r="227" spans="1:9" x14ac:dyDescent="0.35">
      <c r="A227" s="111"/>
      <c r="B227" s="112"/>
      <c r="C227" s="113"/>
      <c r="D227" s="114" t="s">
        <v>199</v>
      </c>
      <c r="E227" s="114"/>
      <c r="F227" s="114"/>
      <c r="G227" s="115">
        <f>C108+C10+C11+C12+C15+C16+C17+C18+C19+C20+C21+C22+C23+C24+C25+C26+C27+C29+C28+C36+C37+C38+C39+C40+C41+C42+C48+C49+C50+C54+C56+C57+C58+C59+C60+C67+C68+C69+C72+C90</f>
        <v>2900</v>
      </c>
    </row>
    <row r="228" spans="1:9" ht="15" thickBot="1" x14ac:dyDescent="0.4">
      <c r="A228" s="111"/>
      <c r="B228" s="116"/>
      <c r="C228" s="117"/>
      <c r="D228" s="118" t="s">
        <v>200</v>
      </c>
      <c r="E228" s="118"/>
      <c r="F228" s="118"/>
      <c r="G228" s="119">
        <f>+G226+G227</f>
        <v>2499.85</v>
      </c>
    </row>
    <row r="229" spans="1:9" x14ac:dyDescent="0.35">
      <c r="A229" s="111"/>
      <c r="B229" s="107" t="s">
        <v>201</v>
      </c>
      <c r="C229" s="108"/>
      <c r="D229" s="109" t="s">
        <v>198</v>
      </c>
      <c r="E229" s="109"/>
      <c r="F229" s="109"/>
      <c r="G229" s="110">
        <f>C8+C46+C63+C89</f>
        <v>-668.46</v>
      </c>
      <c r="H229" t="s">
        <v>202</v>
      </c>
      <c r="I229" s="120">
        <f>G226+G229+G232+G235</f>
        <v>-1068.6100000000001</v>
      </c>
    </row>
    <row r="230" spans="1:9" x14ac:dyDescent="0.35">
      <c r="A230" s="111"/>
      <c r="B230" s="112"/>
      <c r="C230" s="113"/>
      <c r="D230" s="114" t="s">
        <v>199</v>
      </c>
      <c r="E230" s="114"/>
      <c r="F230" s="114"/>
      <c r="G230" s="115">
        <f>C64+C66+C85+C86+C88</f>
        <v>210</v>
      </c>
      <c r="H230" t="s">
        <v>203</v>
      </c>
      <c r="I230" s="120">
        <f>G227+G230+G233+G236</f>
        <v>3144.14</v>
      </c>
    </row>
    <row r="231" spans="1:9" ht="15" thickBot="1" x14ac:dyDescent="0.4">
      <c r="A231" s="111"/>
      <c r="B231" s="116"/>
      <c r="C231" s="117"/>
      <c r="D231" s="118" t="s">
        <v>200</v>
      </c>
      <c r="E231" s="118"/>
      <c r="F231" s="118"/>
      <c r="G231" s="119">
        <f>+G229+G230</f>
        <v>-458.46000000000004</v>
      </c>
      <c r="H231" t="s">
        <v>204</v>
      </c>
      <c r="I231" s="120">
        <f>I229+I230</f>
        <v>2075.5299999999997</v>
      </c>
    </row>
    <row r="232" spans="1:9" x14ac:dyDescent="0.35">
      <c r="A232" s="111"/>
      <c r="B232" s="107" t="s">
        <v>54</v>
      </c>
      <c r="C232" s="108"/>
      <c r="D232" s="109" t="s">
        <v>198</v>
      </c>
      <c r="E232" s="109"/>
      <c r="F232" s="109"/>
      <c r="G232" s="110">
        <v>0</v>
      </c>
    </row>
    <row r="233" spans="1:9" x14ac:dyDescent="0.35">
      <c r="A233" s="111"/>
      <c r="B233" s="112"/>
      <c r="C233" s="113"/>
      <c r="D233" s="114" t="s">
        <v>199</v>
      </c>
      <c r="E233" s="114"/>
      <c r="F233" s="114"/>
      <c r="G233" s="115">
        <f>C47</f>
        <v>9.14</v>
      </c>
    </row>
    <row r="234" spans="1:9" ht="15" thickBot="1" x14ac:dyDescent="0.4">
      <c r="A234" s="111"/>
      <c r="B234" s="116"/>
      <c r="C234" s="117"/>
      <c r="D234" s="118" t="s">
        <v>200</v>
      </c>
      <c r="E234" s="118"/>
      <c r="F234" s="118"/>
      <c r="G234" s="119">
        <f>+G232+G233</f>
        <v>9.14</v>
      </c>
    </row>
    <row r="235" spans="1:9" x14ac:dyDescent="0.35">
      <c r="A235" s="111"/>
      <c r="B235" s="107" t="s">
        <v>205</v>
      </c>
      <c r="C235" s="108"/>
      <c r="D235" s="109" t="s">
        <v>198</v>
      </c>
      <c r="E235" s="109"/>
      <c r="F235" s="109"/>
      <c r="G235" s="110"/>
    </row>
    <row r="236" spans="1:9" x14ac:dyDescent="0.35">
      <c r="A236" s="111"/>
      <c r="B236" s="112"/>
      <c r="C236" s="113"/>
      <c r="D236" s="114" t="s">
        <v>199</v>
      </c>
      <c r="E236" s="114"/>
      <c r="F236" s="114"/>
      <c r="G236" s="115">
        <f>C109</f>
        <v>25</v>
      </c>
    </row>
    <row r="237" spans="1:9" ht="15" thickBot="1" x14ac:dyDescent="0.4">
      <c r="A237" s="111"/>
      <c r="B237" s="116"/>
      <c r="C237" s="117"/>
      <c r="D237" s="118" t="s">
        <v>200</v>
      </c>
      <c r="E237" s="118"/>
      <c r="F237" s="118"/>
      <c r="G237" s="119">
        <f>G235+G236</f>
        <v>25</v>
      </c>
    </row>
    <row r="238" spans="1:9" ht="14.5" customHeight="1" x14ac:dyDescent="0.35">
      <c r="A238" s="111"/>
      <c r="B238" s="121" t="s">
        <v>206</v>
      </c>
      <c r="C238" s="122"/>
      <c r="D238" s="123" t="s">
        <v>198</v>
      </c>
      <c r="E238" s="123"/>
      <c r="F238" s="123"/>
      <c r="G238" s="124">
        <f>C180+C193+C203</f>
        <v>-357.6</v>
      </c>
    </row>
    <row r="239" spans="1:9" x14ac:dyDescent="0.35">
      <c r="A239" s="111"/>
      <c r="B239" s="125"/>
      <c r="C239" s="126"/>
      <c r="D239" s="127" t="s">
        <v>199</v>
      </c>
      <c r="E239" s="127"/>
      <c r="F239" s="127"/>
      <c r="G239" s="128">
        <f>C181+SUM(C186:C202)+C204+C205+C206+C208+C209-C193</f>
        <v>555</v>
      </c>
    </row>
    <row r="240" spans="1:9" ht="15" thickBot="1" x14ac:dyDescent="0.4">
      <c r="A240" s="111"/>
      <c r="B240" s="129"/>
      <c r="C240" s="130"/>
      <c r="D240" s="131" t="s">
        <v>200</v>
      </c>
      <c r="E240" s="131"/>
      <c r="F240" s="131"/>
      <c r="G240" s="132">
        <f>+G238+G239</f>
        <v>197.39999999999998</v>
      </c>
    </row>
    <row r="241" spans="1:7" ht="15" thickBot="1" x14ac:dyDescent="0.4">
      <c r="A241" s="133"/>
      <c r="B241" s="134" t="s">
        <v>183</v>
      </c>
      <c r="C241" s="134"/>
      <c r="D241" s="134"/>
      <c r="E241" s="134"/>
      <c r="F241" s="134"/>
      <c r="G241" s="135">
        <f>G228+G237+G231+G234</f>
        <v>2075.5299999999997</v>
      </c>
    </row>
    <row r="244" spans="1:7" ht="15" thickBot="1" x14ac:dyDescent="0.4"/>
    <row r="245" spans="1:7" x14ac:dyDescent="0.35">
      <c r="A245" s="136" t="s">
        <v>39</v>
      </c>
      <c r="B245" s="137" t="s">
        <v>207</v>
      </c>
      <c r="C245" s="137"/>
      <c r="D245" s="137"/>
      <c r="E245" s="138">
        <v>0</v>
      </c>
    </row>
    <row r="246" spans="1:7" x14ac:dyDescent="0.35">
      <c r="A246" s="139"/>
      <c r="B246" s="140" t="s">
        <v>208</v>
      </c>
      <c r="C246" s="141"/>
      <c r="D246" s="141"/>
      <c r="E246" s="142">
        <v>46</v>
      </c>
    </row>
    <row r="247" spans="1:7" ht="15" thickBot="1" x14ac:dyDescent="0.4">
      <c r="A247" s="143"/>
      <c r="B247" s="144" t="s">
        <v>209</v>
      </c>
      <c r="C247" s="145"/>
      <c r="D247" s="146"/>
      <c r="E247" s="147">
        <f>SUM(C112:C122)+SUM(C130:C133)+SUM(C137:C153)+SUM(C157:C171)+C182+C183+SUM(C30:C33)+SUM(C73:C81)+SUM(C93:C97)</f>
        <v>2999.0099999999998</v>
      </c>
    </row>
    <row r="249" spans="1:7" x14ac:dyDescent="0.35">
      <c r="B249" s="148" t="s">
        <v>210</v>
      </c>
      <c r="C249" s="149"/>
      <c r="D249" s="171" t="s">
        <v>211</v>
      </c>
    </row>
    <row r="250" spans="1:7" x14ac:dyDescent="0.35">
      <c r="B250" s="172">
        <v>2020</v>
      </c>
      <c r="C250" s="172"/>
      <c r="D250" s="150">
        <v>44</v>
      </c>
    </row>
    <row r="251" spans="1:7" x14ac:dyDescent="0.35">
      <c r="B251" s="172" t="s">
        <v>212</v>
      </c>
      <c r="C251" s="172"/>
      <c r="D251" s="150">
        <v>45</v>
      </c>
    </row>
    <row r="252" spans="1:7" x14ac:dyDescent="0.35">
      <c r="B252" s="172" t="s">
        <v>213</v>
      </c>
      <c r="C252" s="172"/>
      <c r="D252" s="150">
        <v>46</v>
      </c>
    </row>
    <row r="253" spans="1:7" x14ac:dyDescent="0.35">
      <c r="B253" s="172" t="s">
        <v>214</v>
      </c>
      <c r="C253" s="172"/>
      <c r="D253" s="150">
        <v>46</v>
      </c>
    </row>
    <row r="254" spans="1:7" x14ac:dyDescent="0.35">
      <c r="B254" s="172" t="s">
        <v>215</v>
      </c>
      <c r="C254" s="172"/>
      <c r="D254" s="150">
        <v>46</v>
      </c>
    </row>
    <row r="255" spans="1:7" x14ac:dyDescent="0.35">
      <c r="D255" s="54"/>
    </row>
    <row r="256" spans="1:7" ht="15" thickBot="1" x14ac:dyDescent="0.4">
      <c r="D256" s="54"/>
    </row>
    <row r="257" spans="1:7" ht="15" thickBot="1" x14ac:dyDescent="0.4">
      <c r="A257" s="151" t="s">
        <v>216</v>
      </c>
      <c r="B257" s="152" t="s">
        <v>217</v>
      </c>
      <c r="C257" s="153"/>
      <c r="D257" s="153"/>
      <c r="E257" s="154">
        <f>C128</f>
        <v>-30.06</v>
      </c>
      <c r="F257" s="155">
        <f>E257/$E$262</f>
        <v>9.7800624674648756E-2</v>
      </c>
    </row>
    <row r="258" spans="1:7" ht="15" thickBot="1" x14ac:dyDescent="0.4">
      <c r="A258" s="156"/>
      <c r="B258" s="152" t="s">
        <v>218</v>
      </c>
      <c r="C258" s="153"/>
      <c r="D258" s="153"/>
      <c r="E258" s="154">
        <f>C35+C65</f>
        <v>-32.450000000000003</v>
      </c>
      <c r="F258" s="155">
        <f t="shared" ref="F258:F261" si="5">E258/$E$262</f>
        <v>0.10557652264445617</v>
      </c>
    </row>
    <row r="259" spans="1:7" ht="15" thickBot="1" x14ac:dyDescent="0.4">
      <c r="A259" s="156"/>
      <c r="B259" s="152" t="s">
        <v>85</v>
      </c>
      <c r="C259" s="153"/>
      <c r="D259" s="153"/>
      <c r="E259" s="154">
        <f>C127+C83+C100</f>
        <v>-29.5</v>
      </c>
      <c r="F259" s="155">
        <f t="shared" si="5"/>
        <v>9.5978656949505609E-2</v>
      </c>
    </row>
    <row r="260" spans="1:7" ht="15" thickBot="1" x14ac:dyDescent="0.4">
      <c r="A260" s="156"/>
      <c r="B260" s="152" t="s">
        <v>219</v>
      </c>
      <c r="C260" s="153"/>
      <c r="D260" s="153"/>
      <c r="E260" s="154">
        <f>C123+C124+C134+C135+C154+C172+C175+C176+C184+C185+C210+C98+C82+C34+C14</f>
        <v>-196.40999999999957</v>
      </c>
      <c r="F260" s="155">
        <f t="shared" si="5"/>
        <v>0.63902264445601198</v>
      </c>
    </row>
    <row r="261" spans="1:7" ht="15" thickBot="1" x14ac:dyDescent="0.4">
      <c r="A261" s="156"/>
      <c r="B261" s="152" t="s">
        <v>220</v>
      </c>
      <c r="C261" s="153"/>
      <c r="D261" s="153"/>
      <c r="E261" s="157">
        <f>C125+C126+C102+C101+C84+C104</f>
        <v>-18.940000000000001</v>
      </c>
      <c r="F261" s="155">
        <f t="shared" si="5"/>
        <v>6.1621551275377502E-2</v>
      </c>
    </row>
    <row r="262" spans="1:7" ht="15" thickBot="1" x14ac:dyDescent="0.4">
      <c r="A262" s="158"/>
      <c r="B262" s="159" t="s">
        <v>183</v>
      </c>
      <c r="C262" s="159"/>
      <c r="D262" s="160"/>
      <c r="E262" s="161">
        <f>SUBTOTAL(9,E257:E261)</f>
        <v>-307.35999999999956</v>
      </c>
    </row>
    <row r="263" spans="1:7" ht="15" thickBot="1" x14ac:dyDescent="0.4">
      <c r="D263" s="54"/>
    </row>
    <row r="264" spans="1:7" ht="14.5" customHeight="1" x14ac:dyDescent="0.35">
      <c r="A264" s="162" t="s">
        <v>221</v>
      </c>
      <c r="B264" s="163"/>
      <c r="C264" s="173" t="s">
        <v>184</v>
      </c>
      <c r="D264" s="174">
        <f>G220</f>
        <v>950</v>
      </c>
    </row>
    <row r="265" spans="1:7" ht="14.5" customHeight="1" x14ac:dyDescent="0.35">
      <c r="A265" s="165"/>
      <c r="B265" s="175"/>
      <c r="C265" s="176" t="s">
        <v>39</v>
      </c>
      <c r="D265" s="177">
        <f>E247</f>
        <v>2999.0099999999998</v>
      </c>
    </row>
    <row r="266" spans="1:7" x14ac:dyDescent="0.35">
      <c r="A266" s="165"/>
      <c r="B266" s="175"/>
      <c r="C266" s="176" t="s">
        <v>10</v>
      </c>
      <c r="D266" s="177">
        <f>G241</f>
        <v>2075.5299999999997</v>
      </c>
    </row>
    <row r="267" spans="1:7" x14ac:dyDescent="0.35">
      <c r="A267" s="165"/>
      <c r="B267" s="178" t="s">
        <v>222</v>
      </c>
      <c r="C267" s="178"/>
      <c r="D267" s="177">
        <v>0</v>
      </c>
    </row>
    <row r="268" spans="1:7" ht="15" thickBot="1" x14ac:dyDescent="0.4">
      <c r="A268" s="168"/>
      <c r="B268" s="179" t="s">
        <v>183</v>
      </c>
      <c r="C268" s="180">
        <f>SUM(C264:C267)</f>
        <v>0</v>
      </c>
      <c r="D268" s="181">
        <f>SUM(D264:D267)</f>
        <v>6024.5399999999991</v>
      </c>
      <c r="E268" s="120"/>
    </row>
    <row r="269" spans="1:7" ht="15" thickBot="1" x14ac:dyDescent="0.4">
      <c r="D269" s="54"/>
      <c r="F269" s="120"/>
      <c r="G269" s="120"/>
    </row>
    <row r="270" spans="1:7" x14ac:dyDescent="0.35">
      <c r="A270" s="162" t="s">
        <v>223</v>
      </c>
      <c r="B270" s="163" t="s">
        <v>143</v>
      </c>
      <c r="C270" s="163"/>
      <c r="D270" s="164">
        <f>F215</f>
        <v>-4353.9399999999996</v>
      </c>
    </row>
    <row r="271" spans="1:7" x14ac:dyDescent="0.35">
      <c r="A271" s="165"/>
      <c r="B271" s="166" t="s">
        <v>22</v>
      </c>
      <c r="C271" s="166"/>
      <c r="D271" s="167">
        <f>E262</f>
        <v>-307.35999999999956</v>
      </c>
    </row>
    <row r="272" spans="1:7" ht="15" thickBot="1" x14ac:dyDescent="0.4">
      <c r="A272" s="168"/>
      <c r="B272" s="169" t="s">
        <v>183</v>
      </c>
      <c r="C272" s="169"/>
      <c r="D272" s="170">
        <f>SUM(D270:D271)</f>
        <v>-4661.2999999999993</v>
      </c>
    </row>
    <row r="275" spans="1:10" x14ac:dyDescent="0.35">
      <c r="I275" t="s">
        <v>224</v>
      </c>
      <c r="J275" s="120">
        <f>D268</f>
        <v>6024.5399999999991</v>
      </c>
    </row>
    <row r="276" spans="1:10" x14ac:dyDescent="0.35">
      <c r="I276" t="s">
        <v>225</v>
      </c>
      <c r="J276" s="120">
        <f>D272</f>
        <v>-4661.2999999999993</v>
      </c>
    </row>
    <row r="281" spans="1:10" x14ac:dyDescent="0.35">
      <c r="B281" t="s">
        <v>143</v>
      </c>
      <c r="C281" s="120">
        <v>4353.9399999999996</v>
      </c>
    </row>
    <row r="282" spans="1:10" x14ac:dyDescent="0.35">
      <c r="A282" t="s">
        <v>22</v>
      </c>
      <c r="B282" t="s">
        <v>217</v>
      </c>
      <c r="C282" s="120">
        <v>-30.06</v>
      </c>
    </row>
    <row r="283" spans="1:10" x14ac:dyDescent="0.35">
      <c r="A283" t="s">
        <v>22</v>
      </c>
      <c r="B283" t="s">
        <v>70</v>
      </c>
      <c r="C283" s="120">
        <v>-32.450000000000003</v>
      </c>
    </row>
    <row r="284" spans="1:10" x14ac:dyDescent="0.35">
      <c r="A284" t="s">
        <v>22</v>
      </c>
      <c r="B284" t="s">
        <v>226</v>
      </c>
      <c r="C284" s="120">
        <v>-29.5</v>
      </c>
    </row>
    <row r="285" spans="1:10" x14ac:dyDescent="0.35">
      <c r="A285" t="s">
        <v>22</v>
      </c>
      <c r="B285" t="s">
        <v>219</v>
      </c>
      <c r="C285" s="120">
        <v>-196.40999999999957</v>
      </c>
    </row>
    <row r="286" spans="1:10" x14ac:dyDescent="0.35">
      <c r="A286" t="s">
        <v>22</v>
      </c>
      <c r="B286" t="s">
        <v>220</v>
      </c>
      <c r="C286" s="120">
        <v>-18.940000000000001</v>
      </c>
    </row>
  </sheetData>
  <autoFilter ref="A7:H210" xr:uid="{14EFB846-3C5B-42F9-A84D-5E814A1D1EE1}"/>
  <mergeCells count="60">
    <mergeCell ref="B262:C262"/>
    <mergeCell ref="A264:A268"/>
    <mergeCell ref="B267:C267"/>
    <mergeCell ref="A270:A272"/>
    <mergeCell ref="B271:C271"/>
    <mergeCell ref="B272:C272"/>
    <mergeCell ref="B251:C251"/>
    <mergeCell ref="B252:C252"/>
    <mergeCell ref="B253:C253"/>
    <mergeCell ref="B254:C254"/>
    <mergeCell ref="A257:A262"/>
    <mergeCell ref="B257:D257"/>
    <mergeCell ref="B258:D258"/>
    <mergeCell ref="B259:D259"/>
    <mergeCell ref="B260:D260"/>
    <mergeCell ref="B261:D261"/>
    <mergeCell ref="A245:A247"/>
    <mergeCell ref="B245:D245"/>
    <mergeCell ref="B246:D246"/>
    <mergeCell ref="B247:D247"/>
    <mergeCell ref="B249:C249"/>
    <mergeCell ref="B250:C250"/>
    <mergeCell ref="B238:C240"/>
    <mergeCell ref="D238:F238"/>
    <mergeCell ref="D239:F239"/>
    <mergeCell ref="D240:F240"/>
    <mergeCell ref="B241:C241"/>
    <mergeCell ref="D241:F241"/>
    <mergeCell ref="D232:F232"/>
    <mergeCell ref="D233:F233"/>
    <mergeCell ref="D234:F234"/>
    <mergeCell ref="B235:C237"/>
    <mergeCell ref="D235:F235"/>
    <mergeCell ref="D236:F236"/>
    <mergeCell ref="D237:F237"/>
    <mergeCell ref="A226:A241"/>
    <mergeCell ref="B226:C228"/>
    <mergeCell ref="D226:F226"/>
    <mergeCell ref="D227:F227"/>
    <mergeCell ref="D228:F228"/>
    <mergeCell ref="B229:C231"/>
    <mergeCell ref="D229:F229"/>
    <mergeCell ref="D230:F230"/>
    <mergeCell ref="D231:F231"/>
    <mergeCell ref="B232:C234"/>
    <mergeCell ref="G217:G218"/>
    <mergeCell ref="H217:K217"/>
    <mergeCell ref="H218:I218"/>
    <mergeCell ref="J218:K218"/>
    <mergeCell ref="B219:C219"/>
    <mergeCell ref="D219:F219"/>
    <mergeCell ref="C3:F3"/>
    <mergeCell ref="A213:A215"/>
    <mergeCell ref="B214:C215"/>
    <mergeCell ref="D214:D215"/>
    <mergeCell ref="A217:A224"/>
    <mergeCell ref="B217:C218"/>
    <mergeCell ref="D217:F218"/>
    <mergeCell ref="B220:C224"/>
    <mergeCell ref="D222:D22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</dc:creator>
  <cp:lastModifiedBy>Alvaro</cp:lastModifiedBy>
  <dcterms:created xsi:type="dcterms:W3CDTF">2022-04-03T07:52:44Z</dcterms:created>
  <dcterms:modified xsi:type="dcterms:W3CDTF">2022-04-03T07:56:56Z</dcterms:modified>
</cp:coreProperties>
</file>