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NUEVI\Contabilidad\Cierre 2019\"/>
    </mc:Choice>
  </mc:AlternateContent>
  <xr:revisionPtr revIDLastSave="0" documentId="8_{FA9D6094-681A-4C07-99A1-233BDA2B0B95}" xr6:coauthVersionLast="45" xr6:coauthVersionMax="45" xr10:uidLastSave="{00000000-0000-0000-0000-000000000000}"/>
  <bookViews>
    <workbookView xWindow="-120" yWindow="-120" windowWidth="20730" windowHeight="11160" xr2:uid="{B4AD6939-FD32-4AA4-B496-81A6BC82C41A}"/>
  </bookViews>
  <sheets>
    <sheet name="2019" sheetId="1" r:id="rId1"/>
  </sheets>
  <externalReferences>
    <externalReference r:id="rId2"/>
  </externalReferences>
  <definedNames>
    <definedName name="_xlnm._FilterDatabase" localSheetId="0" hidden="1">'2019'!$A$1:$H$206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5" i="1" l="1"/>
  <c r="D265" i="1"/>
  <c r="C266" i="1"/>
  <c r="D266" i="1"/>
  <c r="C267" i="1"/>
  <c r="D267" i="1"/>
  <c r="C268" i="1"/>
  <c r="D268" i="1"/>
  <c r="C269" i="1"/>
  <c r="D269" i="1"/>
  <c r="G269" i="1"/>
  <c r="G270" i="1"/>
  <c r="C271" i="1"/>
  <c r="D271" i="1"/>
  <c r="C272" i="1"/>
  <c r="D272" i="1"/>
  <c r="C273" i="1"/>
  <c r="C277" i="1"/>
  <c r="E263" i="1"/>
  <c r="H259" i="1"/>
  <c r="F253" i="1"/>
  <c r="F251" i="1"/>
  <c r="F254" i="1" s="1"/>
  <c r="F249" i="1"/>
  <c r="F255" i="1" s="1"/>
  <c r="F246" i="1"/>
  <c r="F245" i="1"/>
  <c r="C240" i="1"/>
  <c r="C239" i="1"/>
  <c r="C241" i="1" s="1"/>
  <c r="E236" i="1"/>
  <c r="E235" i="1"/>
  <c r="E229" i="1"/>
  <c r="E228" i="1"/>
  <c r="E224" i="1"/>
  <c r="E223" i="1"/>
  <c r="E222" i="1"/>
  <c r="F217" i="1"/>
  <c r="F216" i="1"/>
  <c r="F215" i="1"/>
  <c r="E214" i="1"/>
  <c r="E212" i="1" s="1"/>
  <c r="I213" i="1"/>
  <c r="H213" i="1"/>
  <c r="J212" i="1"/>
  <c r="I212" i="1"/>
  <c r="E207" i="1"/>
  <c r="D21" i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" i="1"/>
  <c r="D17" i="1"/>
  <c r="L1" i="1"/>
  <c r="K1" i="1"/>
  <c r="G213" i="1" l="1"/>
  <c r="H212" i="1"/>
  <c r="H216" i="1"/>
  <c r="E237" i="1"/>
  <c r="H215" i="1"/>
  <c r="F214" i="1"/>
  <c r="F212" i="1" s="1"/>
  <c r="H217" i="1"/>
  <c r="G212" i="1" l="1"/>
</calcChain>
</file>

<file path=xl/sharedStrings.xml><?xml version="1.0" encoding="utf-8"?>
<sst xmlns="http://schemas.openxmlformats.org/spreadsheetml/2006/main" count="841" uniqueCount="258">
  <si>
    <t>Fecha</t>
  </si>
  <si>
    <t>Importe</t>
  </si>
  <si>
    <t>Concepto</t>
  </si>
  <si>
    <t>Fondos totales</t>
  </si>
  <si>
    <t>Clasificación</t>
  </si>
  <si>
    <t>Notas 1</t>
  </si>
  <si>
    <t>Notas 2</t>
  </si>
  <si>
    <t>Pixartprint - imprenta calendarios</t>
  </si>
  <si>
    <t>Campañas</t>
  </si>
  <si>
    <t>Calendarios 2019</t>
  </si>
  <si>
    <t>Inversión</t>
  </si>
  <si>
    <t>Calendario JPA</t>
  </si>
  <si>
    <t>Calendarios BV</t>
  </si>
  <si>
    <t>Calendarios ERF</t>
  </si>
  <si>
    <t>Sobres envíos</t>
  </si>
  <si>
    <t>Calendario AMM</t>
  </si>
  <si>
    <t>Calendario MMT</t>
  </si>
  <si>
    <t>Calendario AB</t>
  </si>
  <si>
    <t>Calendario KLI</t>
  </si>
  <si>
    <t>Calendario SU</t>
  </si>
  <si>
    <t>Calendario RVU</t>
  </si>
  <si>
    <t>Calendario AU</t>
  </si>
  <si>
    <t>Calendarios AB</t>
  </si>
  <si>
    <t>Envíos postales - Correos</t>
  </si>
  <si>
    <t>Calendario BP</t>
  </si>
  <si>
    <t>Calendario AGOF</t>
  </si>
  <si>
    <t>Pulseras Nuevi</t>
  </si>
  <si>
    <t>Pulseras "sonrío por ti"</t>
  </si>
  <si>
    <t>Donación JFP</t>
  </si>
  <si>
    <t xml:space="preserve">Donación privada </t>
  </si>
  <si>
    <t>Individual</t>
  </si>
  <si>
    <t>Mensual</t>
  </si>
  <si>
    <t>Foto ricardo s a</t>
  </si>
  <si>
    <t>Gastos de gestión</t>
  </si>
  <si>
    <t>Publicidad y comunicación</t>
  </si>
  <si>
    <t>Material publicitario</t>
  </si>
  <si>
    <t>Fotos</t>
  </si>
  <si>
    <t>Calendarios 2019: Inversión</t>
  </si>
  <si>
    <t>Calendarios ENM</t>
  </si>
  <si>
    <t>Donación FPA</t>
  </si>
  <si>
    <t>Familia</t>
  </si>
  <si>
    <t>Puntual</t>
  </si>
  <si>
    <t>Calendarios RMMR</t>
  </si>
  <si>
    <t>Donación CD</t>
  </si>
  <si>
    <t>Calendarios HI</t>
  </si>
  <si>
    <t>Calendario CMG</t>
  </si>
  <si>
    <t>Calendario ADV</t>
  </si>
  <si>
    <t xml:space="preserve">Calendarios LGG </t>
  </si>
  <si>
    <t>Calendrios LMF</t>
  </si>
  <si>
    <t>Calendario ABS</t>
  </si>
  <si>
    <t>Calendrio IBH</t>
  </si>
  <si>
    <t>Calendario SES</t>
  </si>
  <si>
    <t>Calendarios BSS</t>
  </si>
  <si>
    <t>Donación BSS</t>
  </si>
  <si>
    <t>Calendario ABM</t>
  </si>
  <si>
    <t>Material escolar. aportacion voluntaria de amiga de carmen paz</t>
  </si>
  <si>
    <t>Material escolar</t>
  </si>
  <si>
    <t>Calendarios EJ</t>
  </si>
  <si>
    <t>Calendario MFL</t>
  </si>
  <si>
    <t>-</t>
  </si>
  <si>
    <t>Calendarios</t>
  </si>
  <si>
    <t>Calendarios Ghana INS</t>
  </si>
  <si>
    <t>Calendarios Sener</t>
  </si>
  <si>
    <t>Donación CM</t>
  </si>
  <si>
    <t>Donación LGG</t>
  </si>
  <si>
    <t>Calendarios Mikel</t>
  </si>
  <si>
    <t>Donación entradas 6 Medicina</t>
  </si>
  <si>
    <t>Grupo universitario</t>
  </si>
  <si>
    <t>Donación AL</t>
  </si>
  <si>
    <t>Donación ARB</t>
  </si>
  <si>
    <t>Donación IA</t>
  </si>
  <si>
    <t>Donación IGL</t>
  </si>
  <si>
    <t>Donación ISJP</t>
  </si>
  <si>
    <t>Donación SNJ</t>
  </si>
  <si>
    <t>Eventos</t>
  </si>
  <si>
    <t>Fiesta fin residencia IC</t>
  </si>
  <si>
    <t>Externo</t>
  </si>
  <si>
    <t xml:space="preserve">Vodafone </t>
  </si>
  <si>
    <t>Teléfono móvil</t>
  </si>
  <si>
    <t>Fiesta fin de residencia IC</t>
  </si>
  <si>
    <t>Donación SES</t>
  </si>
  <si>
    <t>Donación MMG</t>
  </si>
  <si>
    <t>Donación JP</t>
  </si>
  <si>
    <t>Donación tortillas 6 Medicina</t>
  </si>
  <si>
    <t>Donación MMg</t>
  </si>
  <si>
    <t>Nuevi calendarios Ghana</t>
  </si>
  <si>
    <t>Donación BV</t>
  </si>
  <si>
    <t>Donación MB</t>
  </si>
  <si>
    <t>Comisión cuenta</t>
  </si>
  <si>
    <t>Mantenimiento de cuentas bancarias</t>
  </si>
  <si>
    <t>Donación medicina MM</t>
  </si>
  <si>
    <t>Donación medicina LR</t>
  </si>
  <si>
    <t>Donación PL</t>
  </si>
  <si>
    <t>Donación JJV</t>
  </si>
  <si>
    <t>Impresión proyecto Ghana</t>
  </si>
  <si>
    <t>Proyectos</t>
  </si>
  <si>
    <t>Gastos indirectos</t>
  </si>
  <si>
    <t>Donativo para nuevi Samboal</t>
  </si>
  <si>
    <t>Pueblo</t>
  </si>
  <si>
    <t>Donación AMM</t>
  </si>
  <si>
    <t>Donación anónima</t>
  </si>
  <si>
    <t>Impresión tarjetas de visita</t>
  </si>
  <si>
    <t>Tarjetas de visita</t>
  </si>
  <si>
    <t>Inscripción nuevi ong - getxo munduko arrozak</t>
  </si>
  <si>
    <t>Munduko Arrozak 2019: inversión</t>
  </si>
  <si>
    <t>Interno</t>
  </si>
  <si>
    <t>Ingreso Munduko Arrozak</t>
  </si>
  <si>
    <t>Munduko Arrozak 2019</t>
  </si>
  <si>
    <t>pulseras IGL</t>
  </si>
  <si>
    <t>pulsera CAP</t>
  </si>
  <si>
    <t>vodafone</t>
  </si>
  <si>
    <t>Compra sobres</t>
  </si>
  <si>
    <t>Web</t>
  </si>
  <si>
    <t>Página web</t>
  </si>
  <si>
    <t>pulsera nuevi AV</t>
  </si>
  <si>
    <t>JF</t>
  </si>
  <si>
    <t>Pulseras LP</t>
  </si>
  <si>
    <t>Pulseras IMM</t>
  </si>
  <si>
    <t>pulseras JDF</t>
  </si>
  <si>
    <t>donacion JFP</t>
  </si>
  <si>
    <t>pulseras EMP</t>
  </si>
  <si>
    <t>Donación FMMO</t>
  </si>
  <si>
    <t>Pulseras MMT</t>
  </si>
  <si>
    <t>pulseras MMO</t>
  </si>
  <si>
    <t>Pulseras IAr</t>
  </si>
  <si>
    <t>Donación MSZ</t>
  </si>
  <si>
    <t>Pulsera ALa</t>
  </si>
  <si>
    <t>Getxoko Munduko Arrozak</t>
  </si>
  <si>
    <t>pulseras efectivo</t>
  </si>
  <si>
    <t>pulsera AS</t>
  </si>
  <si>
    <t>pulseras AC</t>
  </si>
  <si>
    <t>Donación JL</t>
  </si>
  <si>
    <t>Cuota 000-000-001</t>
  </si>
  <si>
    <t>Personas socias</t>
  </si>
  <si>
    <t>Anual</t>
  </si>
  <si>
    <t>Cuota 000-000-002</t>
  </si>
  <si>
    <t>Cuota 000-000-003</t>
  </si>
  <si>
    <t>Cuota 000-000-004</t>
  </si>
  <si>
    <t>Cuota 000-000-005</t>
  </si>
  <si>
    <t>Cuota 000-000-006</t>
  </si>
  <si>
    <t>Trimestral</t>
  </si>
  <si>
    <t>Cuota 000-000-007</t>
  </si>
  <si>
    <t>Cuota 000-000-008</t>
  </si>
  <si>
    <t>Cuota 000-000-009</t>
  </si>
  <si>
    <t>Cuota 000-000-010</t>
  </si>
  <si>
    <t>Cuota 000-000-011</t>
  </si>
  <si>
    <t>Cuota 000-000-012</t>
  </si>
  <si>
    <t>Semestral</t>
  </si>
  <si>
    <t>Cuota 000-000-013</t>
  </si>
  <si>
    <t>Cuota 000-000-014</t>
  </si>
  <si>
    <t>Cuota 000-000-015</t>
  </si>
  <si>
    <t>Cuota 000-000-016</t>
  </si>
  <si>
    <t>Cuota 000-000-017</t>
  </si>
  <si>
    <t>Cuota 000-000-018</t>
  </si>
  <si>
    <t>Cuota 000-000-019</t>
  </si>
  <si>
    <t>Mantenimiento cuenta bancaria</t>
  </si>
  <si>
    <t>S.e. de correos y telegra</t>
  </si>
  <si>
    <t>IÑIGO</t>
  </si>
  <si>
    <t>Imprenta calendarios</t>
  </si>
  <si>
    <t>Calendarios 2020</t>
  </si>
  <si>
    <t>Se contemplará en el ejercicio de 2020</t>
  </si>
  <si>
    <t>Pulseras IS</t>
  </si>
  <si>
    <t>Imprenta posters</t>
  </si>
  <si>
    <t>Panaderías</t>
  </si>
  <si>
    <t>Donación MJBF</t>
  </si>
  <si>
    <t>Cuota 000-000-020</t>
  </si>
  <si>
    <t>Cuota 000-000-021</t>
  </si>
  <si>
    <t>Cuota 000-000-022</t>
  </si>
  <si>
    <t>Cuota 000-000-023</t>
  </si>
  <si>
    <t>Cuota 000-000-024</t>
  </si>
  <si>
    <t>Cuota 000-000-025</t>
  </si>
  <si>
    <t>Cuota 000-000-026</t>
  </si>
  <si>
    <t>Cuota 000-000-027</t>
  </si>
  <si>
    <t>Cuota 000-000-028</t>
  </si>
  <si>
    <t>Cuota 000-000-029</t>
  </si>
  <si>
    <t>Cuota 000-000-030</t>
  </si>
  <si>
    <t>Cuota 000-000-031</t>
  </si>
  <si>
    <t>puntual</t>
  </si>
  <si>
    <t>Mercadillo solidario</t>
  </si>
  <si>
    <t>Conociendo Azudoone</t>
  </si>
  <si>
    <t>Impresión trípticos</t>
  </si>
  <si>
    <t>Trípticos</t>
  </si>
  <si>
    <t>Compra pulseras Nuevi</t>
  </si>
  <si>
    <t>Aguaencaja</t>
  </si>
  <si>
    <t>Donacion MFM</t>
  </si>
  <si>
    <t>Mercadillo solidario B.P.</t>
  </si>
  <si>
    <t xml:space="preserve"> prueba</t>
  </si>
  <si>
    <t xml:space="preserve">mercadillo solidario M.M.G. </t>
  </si>
  <si>
    <t>calendarios A.A.J.</t>
  </si>
  <si>
    <t>Mercadillo solidario MAFR</t>
  </si>
  <si>
    <t>Mercadillo solidario JI</t>
  </si>
  <si>
    <t>calendarios MMT</t>
  </si>
  <si>
    <t>Mercadillo solidario CAP</t>
  </si>
  <si>
    <t>calendarios CAP</t>
  </si>
  <si>
    <t>calendarios APMa</t>
  </si>
  <si>
    <t>calendarios AB</t>
  </si>
  <si>
    <t>Mercadillo solidario *M.P.</t>
  </si>
  <si>
    <t>mercadillo solidario *C.C.</t>
  </si>
  <si>
    <t>mercadillo solidario *M.D.</t>
  </si>
  <si>
    <t>mercadillo solidario *A.Q.</t>
  </si>
  <si>
    <t>calendarios CSA</t>
  </si>
  <si>
    <t xml:space="preserve">Cuadro solidario </t>
  </si>
  <si>
    <t>Calendarios ATA</t>
  </si>
  <si>
    <t>Mercadillo solidario ATA</t>
  </si>
  <si>
    <t>mercadillo solidario mb</t>
  </si>
  <si>
    <t>Donación JAB</t>
  </si>
  <si>
    <t>calendarios AAM</t>
  </si>
  <si>
    <t>calendarios SGG</t>
  </si>
  <si>
    <t>Mercadillo solidario JFM</t>
  </si>
  <si>
    <t xml:space="preserve">Número </t>
  </si>
  <si>
    <t>Nombre</t>
  </si>
  <si>
    <t>"Mejora de las condiciones educativas de la comunidad de Azudoone"</t>
  </si>
  <si>
    <t>Gastos directos</t>
  </si>
  <si>
    <t>Total</t>
  </si>
  <si>
    <t>Donaciones/ subvenciones</t>
  </si>
  <si>
    <t>Tipo</t>
  </si>
  <si>
    <t>Cantidad</t>
  </si>
  <si>
    <t>Carácter</t>
  </si>
  <si>
    <t>Periódico</t>
  </si>
  <si>
    <t>Públicas</t>
  </si>
  <si>
    <t>Privadas</t>
  </si>
  <si>
    <t>Individuales</t>
  </si>
  <si>
    <t>Colectivas</t>
  </si>
  <si>
    <t>Total colectivas</t>
  </si>
  <si>
    <t xml:space="preserve">Familia </t>
  </si>
  <si>
    <t>Grupo Universitario</t>
  </si>
  <si>
    <t>Nuevas personas socias</t>
  </si>
  <si>
    <t>Nº de personas socias a final del año</t>
  </si>
  <si>
    <t xml:space="preserve">Aportación media por persona y año </t>
  </si>
  <si>
    <t>Carácter de las aportaciones</t>
  </si>
  <si>
    <t>Total ingresos por personas socias</t>
  </si>
  <si>
    <t>Beneficios brutos</t>
  </si>
  <si>
    <t>Beneficios netos</t>
  </si>
  <si>
    <t>La panadería de Sinaí</t>
  </si>
  <si>
    <t>*Beneficios brutos</t>
  </si>
  <si>
    <t>0* (Ejercicio de 2020)</t>
  </si>
  <si>
    <t>*Beneficios netos</t>
  </si>
  <si>
    <t>Gestión directa de Nuevi</t>
  </si>
  <si>
    <t xml:space="preserve">Inversión </t>
  </si>
  <si>
    <t>Campaña "Pulseras sonrío por ti" Edición I (2018-2019)</t>
  </si>
  <si>
    <t>Organización</t>
  </si>
  <si>
    <t>Externa</t>
  </si>
  <si>
    <t>Beneficio bruto</t>
  </si>
  <si>
    <t>Beneficio neto</t>
  </si>
  <si>
    <t>Getxo Munduko Arrozak 2019</t>
  </si>
  <si>
    <t>Interna</t>
  </si>
  <si>
    <t>Conociendo Azudone</t>
  </si>
  <si>
    <t>Inversión actual</t>
  </si>
  <si>
    <t>*Inversión real</t>
  </si>
  <si>
    <t>Beneficio neto actual</t>
  </si>
  <si>
    <t>*Beneficio neto real</t>
  </si>
  <si>
    <t>Gastos de gestión 2019</t>
  </si>
  <si>
    <t>Ingresos 2019</t>
  </si>
  <si>
    <t>Ingresos</t>
  </si>
  <si>
    <t>Gastos</t>
  </si>
  <si>
    <t>Gastos 2019</t>
  </si>
  <si>
    <t>Ingresos / Gastos 2019</t>
  </si>
  <si>
    <t>Ingresos netos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</si>
</sst>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lightUp">
        <bgColor theme="0" tint="-0.1499679555650502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66CC"/>
      </left>
      <right style="medium">
        <color rgb="FFFF66CC"/>
      </right>
      <top style="medium">
        <color rgb="FFFF66CC"/>
      </top>
      <bottom style="medium">
        <color rgb="FFFF66CC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/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/>
      <bottom/>
      <diagonal/>
    </border>
    <border>
      <left/>
      <right style="thin">
        <color rgb="FF92D050"/>
      </right>
      <top/>
      <bottom/>
      <diagonal/>
    </border>
    <border>
      <left/>
      <right style="medium">
        <color rgb="FF92D050"/>
      </right>
      <top/>
      <bottom/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medium">
        <color rgb="FF009999"/>
      </left>
      <right/>
      <top style="medium">
        <color rgb="FF009999"/>
      </top>
      <bottom/>
      <diagonal/>
    </border>
    <border>
      <left/>
      <right/>
      <top style="medium">
        <color rgb="FF009999"/>
      </top>
      <bottom/>
      <diagonal/>
    </border>
    <border>
      <left/>
      <right style="medium">
        <color rgb="FF009999"/>
      </right>
      <top style="medium">
        <color rgb="FF009999"/>
      </top>
      <bottom/>
      <diagonal/>
    </border>
    <border>
      <left style="medium">
        <color rgb="FF009999"/>
      </left>
      <right/>
      <top/>
      <bottom/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/>
      <top style="thin">
        <color rgb="FF009999"/>
      </top>
      <bottom style="thin">
        <color rgb="FF009999"/>
      </bottom>
      <diagonal/>
    </border>
    <border>
      <left/>
      <right style="medium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/>
      <top style="thin">
        <color rgb="FF009999"/>
      </top>
      <bottom/>
      <diagonal/>
    </border>
    <border>
      <left/>
      <right/>
      <top style="thin">
        <color rgb="FF009999"/>
      </top>
      <bottom/>
      <diagonal/>
    </border>
    <border>
      <left/>
      <right style="medium">
        <color rgb="FF009999"/>
      </right>
      <top style="thin">
        <color rgb="FF009999"/>
      </top>
      <bottom/>
      <diagonal/>
    </border>
    <border>
      <left style="thin">
        <color rgb="FF009999"/>
      </left>
      <right/>
      <top/>
      <bottom/>
      <diagonal/>
    </border>
    <border>
      <left/>
      <right style="medium">
        <color rgb="FF009999"/>
      </right>
      <top/>
      <bottom/>
      <diagonal/>
    </border>
    <border>
      <left style="thin">
        <color rgb="FF009999"/>
      </left>
      <right/>
      <top/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 style="medium">
        <color rgb="FF009999"/>
      </right>
      <top/>
      <bottom style="thin">
        <color rgb="FF009999"/>
      </bottom>
      <diagonal/>
    </border>
    <border>
      <left style="medium">
        <color rgb="FF009999"/>
      </left>
      <right/>
      <top/>
      <bottom style="medium">
        <color rgb="FF009999"/>
      </bottom>
      <diagonal/>
    </border>
    <border>
      <left/>
      <right/>
      <top/>
      <bottom style="medium">
        <color rgb="FF009999"/>
      </bottom>
      <diagonal/>
    </border>
    <border>
      <left/>
      <right style="medium">
        <color rgb="FF009999"/>
      </right>
      <top/>
      <bottom style="medium">
        <color rgb="FF009999"/>
      </bottom>
      <diagonal/>
    </border>
    <border>
      <left style="medium">
        <color rgb="FF009999"/>
      </left>
      <right style="medium">
        <color rgb="FF009999"/>
      </right>
      <top/>
      <bottom style="medium">
        <color rgb="FF009999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thin">
        <color rgb="FFFFC000"/>
      </top>
      <bottom/>
      <diagonal/>
    </border>
    <border>
      <left/>
      <right/>
      <top style="thin">
        <color rgb="FFFFC000"/>
      </top>
      <bottom/>
      <diagonal/>
    </border>
    <border>
      <left/>
      <right style="medium">
        <color rgb="FFFFC000"/>
      </right>
      <top style="thin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thin">
        <color rgb="FFFFC000"/>
      </left>
      <right/>
      <top/>
      <bottom style="thin">
        <color rgb="FFFFC000"/>
      </bottom>
      <diagonal/>
    </border>
    <border>
      <left/>
      <right/>
      <top/>
      <bottom style="thin">
        <color rgb="FFFFC000"/>
      </bottom>
      <diagonal/>
    </border>
    <border>
      <left/>
      <right style="medium">
        <color rgb="FFFFC000"/>
      </right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1" xfId="0" applyFont="1" applyBorder="1"/>
    <xf numFmtId="14" fontId="0" fillId="0" borderId="0" xfId="0" applyNumberFormat="1"/>
    <xf numFmtId="0" fontId="0" fillId="2" borderId="2" xfId="0" applyFill="1" applyBorder="1"/>
    <xf numFmtId="0" fontId="4" fillId="0" borderId="0" xfId="0" applyFont="1"/>
    <xf numFmtId="0" fontId="0" fillId="2" borderId="0" xfId="0" applyFill="1"/>
    <xf numFmtId="0" fontId="0" fillId="2" borderId="3" xfId="0" applyFill="1" applyBorder="1"/>
    <xf numFmtId="14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5" borderId="4" xfId="0" applyFill="1" applyBorder="1"/>
    <xf numFmtId="0" fontId="0" fillId="7" borderId="0" xfId="0" applyFill="1"/>
    <xf numFmtId="0" fontId="0" fillId="0" borderId="0" xfId="0" quotePrefix="1"/>
    <xf numFmtId="0" fontId="0" fillId="8" borderId="3" xfId="0" applyFill="1" applyBorder="1"/>
    <xf numFmtId="0" fontId="0" fillId="8" borderId="0" xfId="0" applyFill="1"/>
    <xf numFmtId="0" fontId="0" fillId="9" borderId="0" xfId="0" applyFill="1"/>
    <xf numFmtId="0" fontId="5" fillId="2" borderId="0" xfId="0" applyFont="1" applyFill="1"/>
    <xf numFmtId="0" fontId="5" fillId="6" borderId="0" xfId="0" applyFont="1" applyFill="1"/>
    <xf numFmtId="0" fontId="5" fillId="2" borderId="3" xfId="0" applyFont="1" applyFill="1" applyBorder="1"/>
    <xf numFmtId="0" fontId="5" fillId="5" borderId="0" xfId="0" applyFont="1" applyFill="1"/>
    <xf numFmtId="0" fontId="0" fillId="10" borderId="0" xfId="0" applyFill="1"/>
    <xf numFmtId="0" fontId="5" fillId="11" borderId="0" xfId="0" applyFont="1" applyFill="1"/>
    <xf numFmtId="0" fontId="0" fillId="0" borderId="0" xfId="0" applyAlignment="1">
      <alignment horizontal="left" vertical="top"/>
    </xf>
    <xf numFmtId="0" fontId="0" fillId="12" borderId="0" xfId="0" applyFill="1"/>
    <xf numFmtId="0" fontId="0" fillId="3" borderId="3" xfId="0" applyFill="1" applyBorder="1"/>
    <xf numFmtId="2" fontId="0" fillId="0" borderId="0" xfId="0" applyNumberFormat="1"/>
    <xf numFmtId="0" fontId="2" fillId="9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0" fillId="13" borderId="6" xfId="0" applyFill="1" applyBorder="1"/>
    <xf numFmtId="0" fontId="0" fillId="13" borderId="7" xfId="0" applyFill="1" applyBorder="1"/>
    <xf numFmtId="0" fontId="2" fillId="9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4" fontId="0" fillId="0" borderId="10" xfId="1" applyFont="1" applyBorder="1"/>
    <xf numFmtId="0" fontId="0" fillId="0" borderId="0" xfId="0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9" borderId="12" xfId="0" applyFont="1" applyFill="1" applyBorder="1"/>
    <xf numFmtId="44" fontId="2" fillId="9" borderId="13" xfId="1" applyFont="1" applyFill="1" applyBorder="1"/>
    <xf numFmtId="164" fontId="0" fillId="0" borderId="0" xfId="0" applyNumberFormat="1"/>
    <xf numFmtId="0" fontId="3" fillId="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3" fillId="5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Border="1"/>
    <xf numFmtId="9" fontId="0" fillId="0" borderId="26" xfId="2" quotePrefix="1" applyFont="1" applyBorder="1"/>
    <xf numFmtId="44" fontId="0" fillId="0" borderId="27" xfId="1" quotePrefix="1" applyFont="1" applyBorder="1"/>
    <xf numFmtId="44" fontId="0" fillId="0" borderId="28" xfId="1" quotePrefix="1" applyFont="1" applyBorder="1"/>
    <xf numFmtId="0" fontId="3" fillId="5" borderId="0" xfId="0" applyFont="1" applyFill="1"/>
    <xf numFmtId="44" fontId="3" fillId="5" borderId="0" xfId="1" applyFont="1" applyFill="1" applyBorder="1"/>
    <xf numFmtId="10" fontId="3" fillId="5" borderId="26" xfId="2" applyNumberFormat="1" applyFont="1" applyFill="1" applyBorder="1"/>
    <xf numFmtId="44" fontId="0" fillId="5" borderId="27" xfId="1" applyFont="1" applyFill="1" applyBorder="1"/>
    <xf numFmtId="44" fontId="0" fillId="5" borderId="28" xfId="1" applyFont="1" applyFill="1" applyBorder="1"/>
    <xf numFmtId="10" fontId="0" fillId="0" borderId="26" xfId="2" applyNumberFormat="1" applyFont="1" applyBorder="1"/>
    <xf numFmtId="44" fontId="0" fillId="0" borderId="27" xfId="1" applyFont="1" applyBorder="1"/>
    <xf numFmtId="44" fontId="0" fillId="0" borderId="28" xfId="1" applyFont="1" applyBorder="1"/>
    <xf numFmtId="0" fontId="0" fillId="0" borderId="0" xfId="0" applyAlignment="1">
      <alignment horizontal="left" vertical="center"/>
    </xf>
    <xf numFmtId="0" fontId="3" fillId="14" borderId="0" xfId="0" applyFont="1" applyFill="1"/>
    <xf numFmtId="0" fontId="0" fillId="14" borderId="0" xfId="0" applyFill="1"/>
    <xf numFmtId="44" fontId="0" fillId="14" borderId="0" xfId="1" applyFont="1" applyFill="1" applyBorder="1"/>
    <xf numFmtId="9" fontId="0" fillId="14" borderId="26" xfId="2" applyFont="1" applyFill="1" applyBorder="1"/>
    <xf numFmtId="44" fontId="0" fillId="14" borderId="27" xfId="1" applyFont="1" applyFill="1" applyBorder="1"/>
    <xf numFmtId="44" fontId="0" fillId="14" borderId="28" xfId="1" applyFont="1" applyFill="1" applyBorder="1"/>
    <xf numFmtId="9" fontId="0" fillId="0" borderId="26" xfId="2" applyFont="1" applyBorder="1"/>
    <xf numFmtId="0" fontId="3" fillId="5" borderId="21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/>
    <xf numFmtId="44" fontId="0" fillId="0" borderId="29" xfId="1" applyFont="1" applyBorder="1"/>
    <xf numFmtId="9" fontId="0" fillId="0" borderId="30" xfId="2" applyFont="1" applyBorder="1"/>
    <xf numFmtId="44" fontId="0" fillId="0" borderId="31" xfId="1" applyFont="1" applyBorder="1"/>
    <xf numFmtId="44" fontId="0" fillId="0" borderId="19" xfId="1" applyFont="1" applyBorder="1"/>
    <xf numFmtId="0" fontId="2" fillId="11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/>
    </xf>
    <xf numFmtId="0" fontId="0" fillId="0" borderId="34" xfId="1" applyNumberFormat="1" applyFont="1" applyBorder="1"/>
    <xf numFmtId="0" fontId="2" fillId="11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1" applyNumberFormat="1" applyFont="1" applyBorder="1"/>
    <xf numFmtId="44" fontId="0" fillId="0" borderId="38" xfId="1" applyFont="1" applyBorder="1"/>
    <xf numFmtId="0" fontId="0" fillId="0" borderId="39" xfId="0" applyBorder="1" applyAlignment="1">
      <alignment horizontal="left" vertical="center" wrapText="1"/>
    </xf>
    <xf numFmtId="0" fontId="0" fillId="0" borderId="40" xfId="0" applyBorder="1"/>
    <xf numFmtId="9" fontId="0" fillId="0" borderId="41" xfId="2" applyFont="1" applyBorder="1"/>
    <xf numFmtId="17" fontId="0" fillId="0" borderId="0" xfId="0" applyNumberFormat="1"/>
    <xf numFmtId="0" fontId="0" fillId="0" borderId="42" xfId="0" applyBorder="1" applyAlignment="1">
      <alignment horizontal="left" vertical="center" wrapText="1"/>
    </xf>
    <xf numFmtId="9" fontId="0" fillId="0" borderId="43" xfId="2" applyFont="1" applyBorder="1"/>
    <xf numFmtId="0" fontId="0" fillId="0" borderId="44" xfId="0" applyBorder="1" applyAlignment="1">
      <alignment horizontal="left" vertical="center" wrapText="1"/>
    </xf>
    <xf numFmtId="0" fontId="0" fillId="0" borderId="45" xfId="0" applyBorder="1"/>
    <xf numFmtId="9" fontId="0" fillId="0" borderId="46" xfId="2" applyFont="1" applyBorder="1"/>
    <xf numFmtId="0" fontId="2" fillId="11" borderId="47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left" vertical="center" wrapText="1"/>
    </xf>
    <xf numFmtId="0" fontId="2" fillId="11" borderId="48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left" vertical="center" wrapText="1"/>
    </xf>
    <xf numFmtId="44" fontId="2" fillId="11" borderId="50" xfId="1" applyFont="1" applyFill="1" applyBorder="1" applyAlignment="1">
      <alignment horizontal="right" vertical="center" wrapText="1"/>
    </xf>
    <xf numFmtId="0" fontId="3" fillId="2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left"/>
    </xf>
    <xf numFmtId="44" fontId="0" fillId="0" borderId="54" xfId="1" applyFont="1" applyBorder="1"/>
    <xf numFmtId="0" fontId="3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0" fillId="0" borderId="57" xfId="1" applyFont="1" applyBorder="1"/>
    <xf numFmtId="2" fontId="0" fillId="0" borderId="0" xfId="2" applyNumberFormat="1" applyFont="1" applyFill="1" applyBorder="1"/>
    <xf numFmtId="0" fontId="0" fillId="0" borderId="58" xfId="0" applyBorder="1" applyAlignment="1">
      <alignment horizontal="center" vertical="center" wrapText="1"/>
    </xf>
    <xf numFmtId="0" fontId="3" fillId="14" borderId="59" xfId="0" applyFont="1" applyFill="1" applyBorder="1" applyAlignment="1">
      <alignment horizontal="left"/>
    </xf>
    <xf numFmtId="44" fontId="3" fillId="14" borderId="60" xfId="1" applyFont="1" applyFill="1" applyBorder="1"/>
    <xf numFmtId="0" fontId="0" fillId="0" borderId="61" xfId="0" applyBorder="1" applyAlignment="1">
      <alignment horizontal="center" vertical="center" wrapText="1"/>
    </xf>
    <xf numFmtId="0" fontId="0" fillId="15" borderId="56" xfId="0" applyFill="1" applyBorder="1" applyAlignment="1">
      <alignment horizontal="left" vertical="center" wrapText="1"/>
    </xf>
    <xf numFmtId="0" fontId="0" fillId="15" borderId="0" xfId="0" applyFill="1" applyAlignment="1">
      <alignment horizontal="left" vertical="center" wrapText="1"/>
    </xf>
    <xf numFmtId="44" fontId="0" fillId="15" borderId="57" xfId="1" applyFont="1" applyFill="1" applyBorder="1"/>
    <xf numFmtId="0" fontId="7" fillId="15" borderId="0" xfId="0" applyFont="1" applyFill="1" applyAlignment="1">
      <alignment horizontal="left" vertical="center" wrapText="1"/>
    </xf>
    <xf numFmtId="0" fontId="7" fillId="15" borderId="57" xfId="1" applyNumberFormat="1" applyFont="1" applyFill="1" applyBorder="1" applyAlignment="1">
      <alignment horizontal="right" vertical="center"/>
    </xf>
    <xf numFmtId="0" fontId="0" fillId="15" borderId="58" xfId="0" applyFill="1" applyBorder="1" applyAlignment="1">
      <alignment horizontal="left" vertical="center" wrapText="1"/>
    </xf>
    <xf numFmtId="0" fontId="7" fillId="15" borderId="59" xfId="0" applyFont="1" applyFill="1" applyBorder="1" applyAlignment="1">
      <alignment horizontal="left"/>
    </xf>
    <xf numFmtId="44" fontId="7" fillId="15" borderId="60" xfId="1" applyFont="1" applyFill="1" applyBorder="1" applyAlignment="1">
      <alignment horizontal="left"/>
    </xf>
    <xf numFmtId="0" fontId="0" fillId="0" borderId="62" xfId="0" applyBorder="1" applyAlignment="1">
      <alignment horizontal="left" vertical="center" wrapText="1"/>
    </xf>
    <xf numFmtId="0" fontId="0" fillId="0" borderId="63" xfId="0" applyBorder="1"/>
    <xf numFmtId="44" fontId="0" fillId="0" borderId="64" xfId="1" applyFont="1" applyBorder="1"/>
    <xf numFmtId="0" fontId="0" fillId="0" borderId="56" xfId="0" applyBorder="1" applyAlignment="1">
      <alignment horizontal="left" vertical="center" wrapText="1"/>
    </xf>
    <xf numFmtId="44" fontId="0" fillId="0" borderId="65" xfId="1" applyFont="1" applyBorder="1"/>
    <xf numFmtId="0" fontId="0" fillId="0" borderId="58" xfId="0" applyBorder="1" applyAlignment="1">
      <alignment horizontal="left" vertical="center" wrapText="1"/>
    </xf>
    <xf numFmtId="0" fontId="0" fillId="14" borderId="59" xfId="0" applyFill="1" applyBorder="1"/>
    <xf numFmtId="44" fontId="0" fillId="14" borderId="66" xfId="1" applyFont="1" applyFill="1" applyBorder="1"/>
    <xf numFmtId="0" fontId="3" fillId="14" borderId="67" xfId="0" applyFont="1" applyFill="1" applyBorder="1"/>
    <xf numFmtId="44" fontId="3" fillId="14" borderId="68" xfId="1" applyFont="1" applyFill="1" applyBorder="1"/>
    <xf numFmtId="0" fontId="3" fillId="2" borderId="69" xfId="0" applyFont="1" applyFill="1" applyBorder="1" applyAlignment="1">
      <alignment horizontal="center" vertical="center"/>
    </xf>
    <xf numFmtId="0" fontId="3" fillId="2" borderId="67" xfId="0" applyFont="1" applyFill="1" applyBorder="1"/>
    <xf numFmtId="44" fontId="3" fillId="2" borderId="68" xfId="1" applyFont="1" applyFill="1" applyBorder="1"/>
    <xf numFmtId="0" fontId="8" fillId="0" borderId="51" xfId="0" applyFont="1" applyBorder="1" applyAlignment="1">
      <alignment horizontal="center" vertical="center" wrapText="1"/>
    </xf>
    <xf numFmtId="0" fontId="7" fillId="0" borderId="53" xfId="0" applyFont="1" applyBorder="1"/>
    <xf numFmtId="44" fontId="7" fillId="0" borderId="54" xfId="1" applyFont="1" applyBorder="1"/>
    <xf numFmtId="0" fontId="8" fillId="0" borderId="5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4" fontId="7" fillId="0" borderId="57" xfId="1" applyFont="1" applyBorder="1"/>
    <xf numFmtId="0" fontId="8" fillId="0" borderId="69" xfId="0" applyFont="1" applyBorder="1" applyAlignment="1">
      <alignment horizontal="center" vertical="center" wrapText="1"/>
    </xf>
    <xf numFmtId="0" fontId="7" fillId="0" borderId="67" xfId="0" applyFont="1" applyBorder="1" applyAlignment="1">
      <alignment wrapText="1"/>
    </xf>
    <xf numFmtId="44" fontId="9" fillId="2" borderId="68" xfId="1" applyFont="1" applyFill="1" applyBorder="1"/>
    <xf numFmtId="0" fontId="3" fillId="8" borderId="70" xfId="0" applyFont="1" applyFill="1" applyBorder="1" applyAlignment="1">
      <alignment horizontal="center" vertical="center"/>
    </xf>
    <xf numFmtId="0" fontId="3" fillId="0" borderId="71" xfId="0" applyFont="1" applyBorder="1"/>
    <xf numFmtId="0" fontId="3" fillId="0" borderId="72" xfId="0" applyFont="1" applyBorder="1"/>
    <xf numFmtId="0" fontId="0" fillId="13" borderId="73" xfId="0" applyFill="1" applyBorder="1"/>
    <xf numFmtId="0" fontId="0" fillId="13" borderId="74" xfId="0" applyFill="1" applyBorder="1"/>
    <xf numFmtId="0" fontId="3" fillId="8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79" xfId="0" applyBorder="1"/>
    <xf numFmtId="44" fontId="0" fillId="0" borderId="80" xfId="1" applyFont="1" applyBorder="1"/>
    <xf numFmtId="44" fontId="0" fillId="0" borderId="81" xfId="1" applyFont="1" applyBorder="1"/>
    <xf numFmtId="0" fontId="0" fillId="0" borderId="82" xfId="0" applyBorder="1" applyAlignment="1">
      <alignment horizontal="center" vertical="center" wrapText="1"/>
    </xf>
    <xf numFmtId="0" fontId="0" fillId="14" borderId="83" xfId="0" applyFill="1" applyBorder="1"/>
    <xf numFmtId="44" fontId="0" fillId="14" borderId="84" xfId="1" applyFont="1" applyFill="1" applyBorder="1"/>
    <xf numFmtId="0" fontId="0" fillId="0" borderId="85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44" fontId="4" fillId="0" borderId="81" xfId="1" applyFont="1" applyBorder="1"/>
    <xf numFmtId="44" fontId="0" fillId="14" borderId="81" xfId="1" applyFont="1" applyFill="1" applyBorder="1"/>
    <xf numFmtId="0" fontId="0" fillId="0" borderId="83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4" fillId="0" borderId="83" xfId="0" applyFont="1" applyBorder="1"/>
    <xf numFmtId="44" fontId="4" fillId="0" borderId="84" xfId="1" applyFont="1" applyBorder="1"/>
    <xf numFmtId="0" fontId="3" fillId="8" borderId="86" xfId="0" applyFont="1" applyFill="1" applyBorder="1" applyAlignment="1">
      <alignment horizontal="center" vertical="center"/>
    </xf>
    <xf numFmtId="0" fontId="3" fillId="8" borderId="87" xfId="0" applyFont="1" applyFill="1" applyBorder="1"/>
    <xf numFmtId="44" fontId="3" fillId="8" borderId="88" xfId="1" applyFont="1" applyFill="1" applyBorder="1"/>
    <xf numFmtId="0" fontId="2" fillId="6" borderId="89" xfId="0" applyFont="1" applyFill="1" applyBorder="1" applyAlignment="1">
      <alignment horizontal="center" vertical="center" wrapText="1"/>
    </xf>
    <xf numFmtId="2" fontId="0" fillId="0" borderId="90" xfId="0" applyNumberFormat="1" applyBorder="1" applyAlignment="1">
      <alignment horizontal="center" vertical="center" wrapText="1"/>
    </xf>
    <xf numFmtId="0" fontId="0" fillId="0" borderId="91" xfId="0" applyBorder="1" applyAlignment="1">
      <alignment horizontal="left"/>
    </xf>
    <xf numFmtId="44" fontId="0" fillId="0" borderId="92" xfId="1" applyFont="1" applyBorder="1"/>
    <xf numFmtId="0" fontId="2" fillId="6" borderId="93" xfId="0" applyFont="1" applyFill="1" applyBorder="1" applyAlignment="1">
      <alignment horizontal="center" vertical="center" wrapText="1"/>
    </xf>
    <xf numFmtId="2" fontId="0" fillId="0" borderId="94" xfId="0" applyNumberFormat="1" applyBorder="1" applyAlignment="1">
      <alignment horizontal="center" vertical="center" wrapText="1"/>
    </xf>
    <xf numFmtId="0" fontId="0" fillId="0" borderId="95" xfId="0" applyBorder="1" applyAlignment="1">
      <alignment horizontal="left"/>
    </xf>
    <xf numFmtId="44" fontId="0" fillId="0" borderId="96" xfId="1" applyFont="1" applyBorder="1"/>
    <xf numFmtId="0" fontId="0" fillId="0" borderId="97" xfId="0" applyBorder="1" applyAlignment="1">
      <alignment horizontal="left" vertical="center"/>
    </xf>
    <xf numFmtId="0" fontId="0" fillId="0" borderId="97" xfId="0" applyBorder="1"/>
    <xf numFmtId="44" fontId="0" fillId="0" borderId="98" xfId="1" applyFont="1" applyBorder="1"/>
    <xf numFmtId="44" fontId="0" fillId="0" borderId="99" xfId="1" applyFont="1" applyBorder="1"/>
    <xf numFmtId="2" fontId="0" fillId="0" borderId="2" xfId="0" applyNumberFormat="1" applyBorder="1" applyAlignment="1">
      <alignment horizontal="center" vertical="center" wrapText="1"/>
    </xf>
    <xf numFmtId="0" fontId="0" fillId="0" borderId="100" xfId="0" applyBorder="1" applyAlignment="1">
      <alignment horizontal="left" vertical="center"/>
    </xf>
    <xf numFmtId="0" fontId="0" fillId="0" borderId="100" xfId="0" applyBorder="1"/>
    <xf numFmtId="44" fontId="0" fillId="0" borderId="101" xfId="1" applyFont="1" applyBorder="1"/>
    <xf numFmtId="2" fontId="0" fillId="0" borderId="102" xfId="0" applyNumberFormat="1" applyBorder="1" applyAlignment="1">
      <alignment horizontal="left"/>
    </xf>
    <xf numFmtId="2" fontId="0" fillId="0" borderId="103" xfId="0" applyNumberFormat="1" applyBorder="1" applyAlignment="1">
      <alignment horizontal="left"/>
    </xf>
    <xf numFmtId="44" fontId="0" fillId="0" borderId="104" xfId="1" applyFont="1" applyBorder="1"/>
    <xf numFmtId="0" fontId="2" fillId="6" borderId="105" xfId="0" applyFont="1" applyFill="1" applyBorder="1" applyAlignment="1">
      <alignment horizontal="center" vertical="center" wrapText="1"/>
    </xf>
    <xf numFmtId="0" fontId="2" fillId="6" borderId="100" xfId="0" applyFont="1" applyFill="1" applyBorder="1" applyAlignment="1">
      <alignment horizontal="center" vertical="center" wrapText="1"/>
    </xf>
    <xf numFmtId="44" fontId="2" fillId="6" borderId="101" xfId="1" applyFont="1" applyFill="1" applyBorder="1" applyAlignment="1">
      <alignment horizontal="right" vertical="center" wrapText="1"/>
    </xf>
    <xf numFmtId="0" fontId="3" fillId="0" borderId="106" xfId="0" applyFont="1" applyBorder="1" applyAlignment="1">
      <alignment horizontal="center" vertical="center" wrapText="1"/>
    </xf>
    <xf numFmtId="0" fontId="0" fillId="0" borderId="107" xfId="0" applyBorder="1" applyAlignment="1">
      <alignment wrapText="1"/>
    </xf>
    <xf numFmtId="44" fontId="0" fillId="0" borderId="107" xfId="1" applyFont="1" applyBorder="1" applyAlignment="1">
      <alignment wrapText="1"/>
    </xf>
    <xf numFmtId="9" fontId="0" fillId="0" borderId="108" xfId="2" applyFont="1" applyBorder="1" applyAlignment="1">
      <alignment wrapText="1"/>
    </xf>
    <xf numFmtId="0" fontId="3" fillId="0" borderId="10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1" applyFont="1" applyBorder="1" applyAlignment="1">
      <alignment wrapText="1"/>
    </xf>
    <xf numFmtId="9" fontId="0" fillId="0" borderId="110" xfId="2" applyFont="1" applyBorder="1" applyAlignment="1">
      <alignment wrapText="1"/>
    </xf>
    <xf numFmtId="0" fontId="3" fillId="0" borderId="111" xfId="0" applyFont="1" applyBorder="1" applyAlignment="1">
      <alignment horizontal="center" vertical="center" wrapText="1"/>
    </xf>
    <xf numFmtId="0" fontId="3" fillId="14" borderId="112" xfId="0" applyFont="1" applyFill="1" applyBorder="1" applyAlignment="1">
      <alignment wrapText="1"/>
    </xf>
    <xf numFmtId="44" fontId="3" fillId="14" borderId="112" xfId="1" applyFont="1" applyFill="1" applyBorder="1" applyAlignment="1">
      <alignment wrapText="1"/>
    </xf>
    <xf numFmtId="9" fontId="3" fillId="14" borderId="113" xfId="2" applyFont="1" applyFill="1" applyBorder="1" applyAlignment="1">
      <alignment wrapText="1"/>
    </xf>
    <xf numFmtId="0" fontId="0" fillId="0" borderId="107" xfId="0" applyBorder="1"/>
    <xf numFmtId="0" fontId="0" fillId="0" borderId="108" xfId="0" applyBorder="1"/>
    <xf numFmtId="0" fontId="0" fillId="0" borderId="110" xfId="0" applyBorder="1"/>
    <xf numFmtId="44" fontId="3" fillId="14" borderId="113" xfId="1" applyFont="1" applyFill="1" applyBorder="1" applyAlignment="1">
      <alignment wrapText="1"/>
    </xf>
    <xf numFmtId="0" fontId="0" fillId="0" borderId="0" xfId="0" applyAlignme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Donaciones / subvenciones PRIVADAS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3262430737824438"/>
          <c:w val="0.81388888888888888"/>
          <c:h val="0.657575459317585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246-49A2-8E19-CBEA9147C320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246-49A2-8E19-CBEA9147C32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D01337-07C1-4829-8805-34E9BF4346C7}" type="PERCENTAGE">
                      <a:rPr lang="en-US" sz="2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46-49A2-8E19-CBEA9147C32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F2FA30-2F65-41F8-9C80-9149BF3DD15D}" type="PERCENTAGE">
                      <a:rPr lang="en-US" sz="16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accent6">
                              <a:lumMod val="75000"/>
                            </a:schemeClr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46-49A2-8E19-CBEA9147C3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'2019'!$L$212:$L$213</c:f>
              <c:strCache>
                <c:ptCount val="2"/>
                <c:pt idx="0">
                  <c:v>Individuales</c:v>
                </c:pt>
                <c:pt idx="1">
                  <c:v>Colectivas</c:v>
                </c:pt>
              </c:strCache>
            </c:strRef>
          </c:cat>
          <c:val>
            <c:numRef>
              <c:f>'2019'!$M$212:$M$213</c:f>
              <c:numCache>
                <c:formatCode>General</c:formatCode>
                <c:ptCount val="2"/>
                <c:pt idx="0">
                  <c:v>1337.18</c:v>
                </c:pt>
                <c:pt idx="1">
                  <c:v>770.71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46-49A2-8E19-CBEA9147C320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S" sz="1600" b="1" i="0" u="none" strike="noStrike" kern="1200" cap="all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Donaciones / subvenciones PRIVADAS COLECTIVAS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s-ES"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'2019'!$L$215</c:f>
              <c:strCache>
                <c:ptCount val="1"/>
                <c:pt idx="0">
                  <c:v>Familia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'2019'!$M$215</c:f>
              <c:numCache>
                <c:formatCode>General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8-48EA-8513-3DA36DD3DEF3}"/>
            </c:ext>
          </c:extLst>
        </c:ser>
        <c:ser>
          <c:idx val="1"/>
          <c:order val="1"/>
          <c:tx>
            <c:strRef>
              <c:f>'2019'!$L$216</c:f>
              <c:strCache>
                <c:ptCount val="1"/>
                <c:pt idx="0">
                  <c:v>Pueblo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'2019'!$M$216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8-48EA-8513-3DA36DD3DEF3}"/>
            </c:ext>
          </c:extLst>
        </c:ser>
        <c:ser>
          <c:idx val="2"/>
          <c:order val="2"/>
          <c:tx>
            <c:strRef>
              <c:f>'2019'!$L$217</c:f>
              <c:strCache>
                <c:ptCount val="1"/>
                <c:pt idx="0">
                  <c:v>Grupo Universitario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'2019'!$M$217</c:f>
              <c:numCache>
                <c:formatCode>General</c:formatCode>
                <c:ptCount val="1"/>
                <c:pt idx="0">
                  <c:v>140.71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B8-48EA-8513-3DA36DD3DE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2093663"/>
        <c:axId val="340077983"/>
      </c:barChart>
      <c:catAx>
        <c:axId val="8209366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0077983"/>
        <c:crosses val="autoZero"/>
        <c:auto val="1"/>
        <c:lblAlgn val="ctr"/>
        <c:lblOffset val="100"/>
        <c:noMultiLvlLbl val="0"/>
      </c:catAx>
      <c:valAx>
        <c:axId val="340077983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2093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Personas socias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7692038495188118E-2"/>
          <c:y val="0.1413425925925926"/>
          <c:w val="0.90286351706036749"/>
          <c:h val="0.737369130941965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solidFill>
                <a:srgbClr val="00999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FFC000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cat>
            <c:numRef>
              <c:f>'2019'!$G$221:$G$223</c:f>
              <c:numCache>
                <c:formatCode>mmm\-yy</c:formatCode>
                <c:ptCount val="3"/>
                <c:pt idx="0" formatCode="General">
                  <c:v>2018</c:v>
                </c:pt>
                <c:pt idx="1">
                  <c:v>43770</c:v>
                </c:pt>
                <c:pt idx="2">
                  <c:v>43800</c:v>
                </c:pt>
              </c:numCache>
            </c:numRef>
          </c:cat>
          <c:val>
            <c:numRef>
              <c:f>'2019'!$H$221:$H$223</c:f>
              <c:numCache>
                <c:formatCode>General</c:formatCode>
                <c:ptCount val="3"/>
                <c:pt idx="0">
                  <c:v>0</c:v>
                </c:pt>
                <c:pt idx="1">
                  <c:v>19</c:v>
                </c:pt>
                <c:pt idx="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E-4543-8EAE-690E24F04E4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4611951"/>
        <c:axId val="267819903"/>
      </c:barChart>
      <c:catAx>
        <c:axId val="22461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7819903"/>
        <c:crosses val="autoZero"/>
        <c:auto val="1"/>
        <c:lblAlgn val="ctr"/>
        <c:lblOffset val="100"/>
        <c:noMultiLvlLbl val="0"/>
      </c:catAx>
      <c:valAx>
        <c:axId val="26781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4611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</a:t>
            </a:r>
            <a:r>
              <a:rPr lang="es-ES" baseline="0"/>
              <a:t> DE GESTIÓN 2019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4195717628E-2"/>
          <c:y val="0.22548687444539034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1CE-4C0D-8644-7A465A06FF67}"/>
              </c:ext>
            </c:extLst>
          </c:dPt>
          <c:dPt>
            <c:idx val="1"/>
            <c:bubble3D val="0"/>
            <c:spPr>
              <a:solidFill>
                <a:srgbClr val="FF696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1CE-4C0D-8644-7A465A06FF67}"/>
              </c:ext>
            </c:extLst>
          </c:dPt>
          <c:dPt>
            <c:idx val="2"/>
            <c:bubble3D val="0"/>
            <c:spPr>
              <a:solidFill>
                <a:srgbClr val="FF9F9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1CE-4C0D-8644-7A465A06FF67}"/>
              </c:ext>
            </c:extLst>
          </c:dPt>
          <c:dPt>
            <c:idx val="3"/>
            <c:bubble3D val="0"/>
            <c:spPr>
              <a:solidFill>
                <a:srgbClr val="FFC9C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1CE-4C0D-8644-7A465A06FF67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81062FA-F2E0-4882-9B3C-2CEC0AE40AC5}" type="CATEGORYNAME">
                      <a:rPr lang="en-US" sz="1400">
                        <a:solidFill>
                          <a:srgbClr val="FF4B4B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8619210-26B3-4E1E-BF27-D7410E9F10D4}" type="PERCENTAGE">
                      <a:rPr lang="en-US" sz="1100" baseline="0">
                        <a:solidFill>
                          <a:srgbClr val="FF4B4B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1CE-4C0D-8644-7A465A06FF6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59E2903-7780-4BDB-B319-71E2005FB060}" type="CATEGORYNAME">
                      <a:rPr lang="en-US" sz="1200">
                        <a:solidFill>
                          <a:srgbClr val="FF4B4B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AC94A17-2967-4D70-9479-48F5FA20A59E}" type="PERCENTAGE">
                      <a:rPr lang="en-US" sz="1100" b="0" baseline="0">
                        <a:solidFill>
                          <a:srgbClr val="FF4B4B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1CE-4C0D-8644-7A465A06FF6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02E2188-04E9-4CD8-9748-2D2EAB22C2D2}" type="CATEGORYNAME">
                      <a:rPr lang="en-US" sz="1200">
                        <a:solidFill>
                          <a:srgbClr val="FF6969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F918A2EA-9A3F-429D-90CD-C9DE15CCB6F5}" type="PERCENTAGE">
                      <a:rPr lang="en-US" sz="1100" b="0" baseline="0">
                        <a:solidFill>
                          <a:srgbClr val="FF6969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1CE-4C0D-8644-7A465A06FF6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A72102-4A65-48DF-B622-604D1DF5AA9C}" type="CATEGORYNAME">
                      <a:rPr lang="en-US" sz="1200">
                        <a:solidFill>
                          <a:srgbClr val="FF9F9F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48C2E5B3-39A2-4591-BDC5-EEE0EE30BA08}" type="PERCENTAGE">
                      <a:rPr lang="en-US" sz="1100" b="0" baseline="0">
                        <a:solidFill>
                          <a:srgbClr val="FF9F9F"/>
                        </a:solidFill>
                      </a:rPr>
                      <a:pPr>
                        <a:defRPr>
                          <a:solidFill>
                            <a:schemeClr val="accent2"/>
                          </a:solidFill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1CE-4C0D-8644-7A465A06FF6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'2019'!$G$257:$G$260</c:f>
              <c:strCache>
                <c:ptCount val="4"/>
                <c:pt idx="0">
                  <c:v>Web</c:v>
                </c:pt>
                <c:pt idx="1">
                  <c:v>Teléfono móvil</c:v>
                </c:pt>
                <c:pt idx="2">
                  <c:v>Material publicitario</c:v>
                </c:pt>
                <c:pt idx="3">
                  <c:v>Mantenimiento de cuentas bancarias</c:v>
                </c:pt>
              </c:strCache>
            </c:strRef>
          </c:cat>
          <c:val>
            <c:numRef>
              <c:f>'2019'!$H$257:$H$260</c:f>
              <c:numCache>
                <c:formatCode>General</c:formatCode>
                <c:ptCount val="4"/>
                <c:pt idx="0">
                  <c:v>210.35</c:v>
                </c:pt>
                <c:pt idx="1">
                  <c:v>15</c:v>
                </c:pt>
                <c:pt idx="2">
                  <c:v>81.850000000000009</c:v>
                </c:pt>
                <c:pt idx="3">
                  <c:v>85.28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E-4C0D-8644-7A465A06FF6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INGRESOS</a:t>
            </a:r>
            <a:r>
              <a:rPr lang="es-ES" baseline="0"/>
              <a:t> 2019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F0A-445D-B347-E049E283A3A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F0A-445D-B347-E049E283A3A2}"/>
              </c:ext>
            </c:extLst>
          </c:dPt>
          <c:dPt>
            <c:idx val="2"/>
            <c:bubble3D val="0"/>
            <c:spPr>
              <a:solidFill>
                <a:srgbClr val="009999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F0A-445D-B347-E049E283A3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F0A-445D-B347-E049E283A3A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E5DECD-DD9A-4FDD-8FB2-7045D95D476A}" type="PERCENTAGE">
                      <a:rPr lang="en-US" sz="140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70844269466317"/>
                      <c:h val="0.171064814814814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F0A-445D-B347-E049E283A3A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AFDB7EB-4243-49FD-8345-FAD43F0A34EC}" type="PERCENTAGE">
                      <a:rPr lang="en-US" sz="140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F0A-445D-B347-E049E283A3A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47D759-A29B-46A7-BB6F-57432A7DAFEE}" type="PERCENTAGE">
                      <a:rPr lang="en-US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F0A-445D-B347-E049E283A3A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984A4D7-C166-4AB6-9A10-484FF5AA9B3A}" type="PERCENTAGE">
                      <a:rPr lang="en-US" sz="1200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ysClr val="windowText" lastClr="000000"/>
                          </a:solidFill>
                        </a:defRPr>
                      </a:pPr>
                      <a:t>[PORCENTAJE]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F0A-445D-B347-E049E283A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'2019'!$B$265:$B$268</c:f>
              <c:strCache>
                <c:ptCount val="4"/>
                <c:pt idx="0">
                  <c:v>Donaciones/ subvenciones</c:v>
                </c:pt>
                <c:pt idx="1">
                  <c:v>Campañas</c:v>
                </c:pt>
                <c:pt idx="2">
                  <c:v>Personas socias</c:v>
                </c:pt>
                <c:pt idx="3">
                  <c:v>Eventos</c:v>
                </c:pt>
              </c:strCache>
            </c:strRef>
          </c:cat>
          <c:val>
            <c:numRef>
              <c:f>'2019'!$C$265:$C$268</c:f>
              <c:numCache>
                <c:formatCode>_("€"* #,##0.00_);_("€"* \(#,##0.00\);_("€"* "-"??_);_(@_)</c:formatCode>
                <c:ptCount val="4"/>
                <c:pt idx="0">
                  <c:v>2107.8900000000003</c:v>
                </c:pt>
                <c:pt idx="1">
                  <c:v>1761.3899999999999</c:v>
                </c:pt>
                <c:pt idx="2">
                  <c:v>1345.99</c:v>
                </c:pt>
                <c:pt idx="3">
                  <c:v>816.27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0A-445D-B347-E049E283A3A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ingresos</a:t>
            </a:r>
            <a:r>
              <a:rPr lang="es-ES" baseline="0"/>
              <a:t> / gastos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2D050"/>
            </a:solidFill>
          </c:spPr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264-4197-B108-9422B8A83208}"/>
              </c:ext>
            </c:extLst>
          </c:dPt>
          <c:dPt>
            <c:idx val="1"/>
            <c:bubble3D val="0"/>
            <c:spPr>
              <a:solidFill>
                <a:srgbClr val="FF4B4B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264-4197-B108-9422B8A83208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264-4197-B108-9422B8A83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'2019'!$F$269:$F$270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cat>
          <c:val>
            <c:numRef>
              <c:f>'2019'!$G$269:$G$270</c:f>
              <c:numCache>
                <c:formatCode>General</c:formatCode>
                <c:ptCount val="2"/>
                <c:pt idx="0" formatCode="0.00">
                  <c:v>6031.5400000000009</c:v>
                </c:pt>
                <c:pt idx="1">
                  <c:v>-445.88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64-4197-B108-9422B8A8320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77712160979867"/>
          <c:y val="0.40991396908719746"/>
          <c:w val="0.16701946509858279"/>
          <c:h val="0.18709164972523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195036</xdr:colOff>
      <xdr:row>203</xdr:row>
      <xdr:rowOff>7258</xdr:rowOff>
    </xdr:from>
    <xdr:to>
      <xdr:col>18</xdr:col>
      <xdr:colOff>439965</xdr:colOff>
      <xdr:row>217</xdr:row>
      <xdr:rowOff>165101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0FA47C8-2E75-439E-B2E4-88C85BA06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480783</xdr:colOff>
      <xdr:row>201</xdr:row>
      <xdr:rowOff>134257</xdr:rowOff>
    </xdr:from>
    <xdr:to>
      <xdr:col>22</xdr:col>
      <xdr:colOff>616857</xdr:colOff>
      <xdr:row>221</xdr:row>
      <xdr:rowOff>36285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5641BFAA-E0E8-4A28-A8E4-CD973F39B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648608</xdr:colOff>
      <xdr:row>218</xdr:row>
      <xdr:rowOff>116114</xdr:rowOff>
    </xdr:from>
    <xdr:to>
      <xdr:col>14</xdr:col>
      <xdr:colOff>648608</xdr:colOff>
      <xdr:row>232</xdr:row>
      <xdr:rowOff>81643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4B6DE8D-C0E4-434D-A63D-3CA38CD0D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190911</xdr:colOff>
      <xdr:row>233</xdr:row>
      <xdr:rowOff>63500</xdr:rowOff>
    </xdr:from>
    <xdr:to>
      <xdr:col>16</xdr:col>
      <xdr:colOff>607786</xdr:colOff>
      <xdr:row>253</xdr:row>
      <xdr:rowOff>27214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8353DC6F-016B-4B23-9E51-F2B2A2F1D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138132</xdr:colOff>
      <xdr:row>259</xdr:row>
      <xdr:rowOff>152400</xdr:rowOff>
    </xdr:from>
    <xdr:to>
      <xdr:col>14</xdr:col>
      <xdr:colOff>716642</xdr:colOff>
      <xdr:row>272</xdr:row>
      <xdr:rowOff>104900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CB0BD911-C40A-4B28-8309-5746F699E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506763</xdr:colOff>
      <xdr:row>244</xdr:row>
      <xdr:rowOff>5609</xdr:rowOff>
    </xdr:from>
    <xdr:to>
      <xdr:col>18</xdr:col>
      <xdr:colOff>742619</xdr:colOff>
      <xdr:row>259</xdr:row>
      <xdr:rowOff>8412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AC36EF2F-EAE4-4450-843B-D36C67DFE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_DEF%202019_AP_06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2018"/>
      <sheetName val="2019"/>
      <sheetName val="Hoja1"/>
    </sheetNames>
    <sheetDataSet>
      <sheetData sheetId="0"/>
      <sheetData sheetId="1"/>
      <sheetData sheetId="2">
        <row r="212">
          <cell r="L212" t="str">
            <v>Individuales</v>
          </cell>
          <cell r="M212">
            <v>1337.18</v>
          </cell>
        </row>
        <row r="213">
          <cell r="L213" t="str">
            <v>Colectivas</v>
          </cell>
          <cell r="M213">
            <v>770.71</v>
          </cell>
        </row>
        <row r="215">
          <cell r="L215" t="str">
            <v>Familia</v>
          </cell>
          <cell r="M215">
            <v>500</v>
          </cell>
        </row>
        <row r="216">
          <cell r="L216" t="str">
            <v>Pueblo</v>
          </cell>
          <cell r="M216">
            <v>130</v>
          </cell>
        </row>
        <row r="217">
          <cell r="L217" t="str">
            <v>Grupo Universitario</v>
          </cell>
          <cell r="M217">
            <v>140.71</v>
          </cell>
        </row>
        <row r="221">
          <cell r="G221">
            <v>2018</v>
          </cell>
          <cell r="H221">
            <v>0</v>
          </cell>
        </row>
        <row r="222">
          <cell r="G222">
            <v>43770</v>
          </cell>
          <cell r="H222">
            <v>19</v>
          </cell>
        </row>
        <row r="223">
          <cell r="G223">
            <v>43800</v>
          </cell>
          <cell r="H223">
            <v>31</v>
          </cell>
        </row>
        <row r="257">
          <cell r="G257" t="str">
            <v>Web</v>
          </cell>
          <cell r="H257">
            <v>210.35</v>
          </cell>
        </row>
        <row r="258">
          <cell r="G258" t="str">
            <v>Teléfono móvil</v>
          </cell>
          <cell r="H258">
            <v>15</v>
          </cell>
        </row>
        <row r="259">
          <cell r="G259" t="str">
            <v>Material publicitario</v>
          </cell>
          <cell r="H259">
            <v>81.850000000000009</v>
          </cell>
        </row>
        <row r="260">
          <cell r="G260" t="str">
            <v>Mantenimiento de cuentas bancarias</v>
          </cell>
          <cell r="H260">
            <v>85.28</v>
          </cell>
        </row>
        <row r="265">
          <cell r="B265" t="str">
            <v>Donaciones/ subvenciones</v>
          </cell>
          <cell r="C265">
            <v>2107.8900000000003</v>
          </cell>
          <cell r="D265">
            <v>0.34947791111391119</v>
          </cell>
        </row>
        <row r="266">
          <cell r="B266" t="str">
            <v>Campañas</v>
          </cell>
          <cell r="C266">
            <v>1761.3899999999999</v>
          </cell>
          <cell r="D266">
            <v>0.2920298961790852</v>
          </cell>
        </row>
        <row r="267">
          <cell r="B267" t="str">
            <v>Personas socias</v>
          </cell>
          <cell r="C267">
            <v>1345.99</v>
          </cell>
          <cell r="D267">
            <v>0.22315859631205295</v>
          </cell>
        </row>
        <row r="268">
          <cell r="B268" t="str">
            <v>Eventos</v>
          </cell>
          <cell r="C268">
            <v>816.27</v>
          </cell>
          <cell r="D268">
            <v>0.13533359639495052</v>
          </cell>
        </row>
        <row r="269">
          <cell r="F269" t="str">
            <v>Ingresos</v>
          </cell>
          <cell r="G269">
            <v>6031.5400000000009</v>
          </cell>
        </row>
        <row r="270">
          <cell r="F270" t="str">
            <v>Gastos</v>
          </cell>
          <cell r="G270">
            <v>-445.88</v>
          </cell>
        </row>
        <row r="271">
          <cell r="B271" t="str">
            <v>Proyectos</v>
          </cell>
          <cell r="C271">
            <v>-53.4</v>
          </cell>
          <cell r="D271">
            <v>0.11976316497712389</v>
          </cell>
        </row>
        <row r="272">
          <cell r="B272" t="str">
            <v>Gastos de gestión</v>
          </cell>
          <cell r="C272">
            <v>-392.48</v>
          </cell>
          <cell r="D272">
            <v>0.8802368350228762</v>
          </cell>
        </row>
        <row r="302">
          <cell r="R302" t="str">
            <v>Puntual</v>
          </cell>
          <cell r="S302" t="e">
            <v>#REF!</v>
          </cell>
        </row>
        <row r="303">
          <cell r="R303" t="str">
            <v>Mensual</v>
          </cell>
          <cell r="S303" t="e">
            <v>#REF!</v>
          </cell>
        </row>
        <row r="304">
          <cell r="R304" t="str">
            <v>Trimestral</v>
          </cell>
          <cell r="S304" t="e">
            <v>#VALUE!</v>
          </cell>
        </row>
        <row r="305">
          <cell r="R305" t="str">
            <v xml:space="preserve">Semestral </v>
          </cell>
          <cell r="S305" t="e">
            <v>#REF!</v>
          </cell>
        </row>
        <row r="306">
          <cell r="R306" t="str">
            <v>Anual</v>
          </cell>
          <cell r="S306" t="e">
            <v>#REF!</v>
          </cell>
        </row>
        <row r="307">
          <cell r="R307" t="str">
            <v>Individual</v>
          </cell>
          <cell r="S307" t="e">
            <v>#REF!</v>
          </cell>
        </row>
        <row r="308">
          <cell r="R308" t="str">
            <v>Socios</v>
          </cell>
          <cell r="S308" t="e">
            <v>#REF!</v>
          </cell>
        </row>
        <row r="309">
          <cell r="R309" t="str">
            <v>Otros</v>
          </cell>
          <cell r="S309" t="e">
            <v>#REF!</v>
          </cell>
        </row>
        <row r="310">
          <cell r="R310" t="str">
            <v xml:space="preserve">Familia </v>
          </cell>
          <cell r="S310">
            <v>0.4581852285377806</v>
          </cell>
        </row>
        <row r="311">
          <cell r="R311" t="str">
            <v>Autor libro</v>
          </cell>
          <cell r="S311">
            <v>3.9375293077465519E-2</v>
          </cell>
        </row>
        <row r="312">
          <cell r="R312" t="str">
            <v>Equipo deportivo</v>
          </cell>
          <cell r="S312">
            <v>8.9489302448785266E-2</v>
          </cell>
        </row>
        <row r="313">
          <cell r="R313" t="str">
            <v>Grupo de trabajadoras/es</v>
          </cell>
          <cell r="S313">
            <v>0.16355780829959585</v>
          </cell>
        </row>
        <row r="314">
          <cell r="R314" t="str">
            <v>Colegio</v>
          </cell>
          <cell r="S314">
            <v>7.159144195902821E-2</v>
          </cell>
        </row>
        <row r="315">
          <cell r="R315" t="str">
            <v>Pueblo</v>
          </cell>
          <cell r="S315">
            <v>0.10559737688956662</v>
          </cell>
        </row>
        <row r="316">
          <cell r="R316" t="str">
            <v>Grupo universitario</v>
          </cell>
          <cell r="S316">
            <v>7.2203548787777905E-2</v>
          </cell>
        </row>
        <row r="349">
          <cell r="B349" t="str">
            <v>Donaciones</v>
          </cell>
          <cell r="C349" t="e">
            <v>#REF!</v>
          </cell>
          <cell r="D349" t="e">
            <v>#REF!</v>
          </cell>
        </row>
        <row r="350">
          <cell r="B350" t="str">
            <v>Campañas</v>
          </cell>
          <cell r="C350">
            <v>3756.26</v>
          </cell>
          <cell r="D350" t="e">
            <v>#REF!</v>
          </cell>
        </row>
        <row r="351">
          <cell r="B351" t="str">
            <v>Eventos</v>
          </cell>
          <cell r="C351">
            <v>1045.27</v>
          </cell>
          <cell r="D351" t="e">
            <v>#REF!</v>
          </cell>
        </row>
        <row r="352">
          <cell r="F352" t="str">
            <v>Ingresos</v>
          </cell>
          <cell r="G352" t="e">
            <v>#REF!</v>
          </cell>
        </row>
        <row r="353">
          <cell r="F353" t="str">
            <v>Gastos</v>
          </cell>
          <cell r="G353" t="e">
            <v>#VALUE!</v>
          </cell>
        </row>
        <row r="354">
          <cell r="B354" t="str">
            <v>Proyectos</v>
          </cell>
          <cell r="C354">
            <v>3535.36</v>
          </cell>
          <cell r="D354" t="e">
            <v>#VALUE!</v>
          </cell>
        </row>
        <row r="355">
          <cell r="B355" t="str">
            <v>Gastos de gestión</v>
          </cell>
          <cell r="C355" t="e">
            <v>#VALUE!</v>
          </cell>
          <cell r="D355" t="e">
            <v>#VALUE!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cesoclientes.fiarebancaetica.coop/isum/Main?ISUM_ID=portlets_area&amp;ISUM_SCR=linkServiceScr&amp;ISUM_CIPH=BFKjv0OPwPoY0k8bVrSmJYpvoaKect1RZHbp3VLlN9MltFmL1hWoMh4xRWD%2FPv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8BE6-995D-44FF-A1DC-C6C841BD7454}">
  <dimension ref="A1:P356"/>
  <sheetViews>
    <sheetView tabSelected="1" zoomScale="70" zoomScaleNormal="70" workbookViewId="0">
      <selection activeCell="G276" sqref="G276"/>
    </sheetView>
  </sheetViews>
  <sheetFormatPr baseColWidth="10" defaultRowHeight="15" x14ac:dyDescent="0.25"/>
  <cols>
    <col min="1" max="1" width="14.5703125" customWidth="1"/>
    <col min="2" max="2" width="13.85546875" customWidth="1"/>
    <col min="3" max="3" width="14.28515625" customWidth="1"/>
    <col min="4" max="4" width="15.140625" customWidth="1"/>
    <col min="5" max="5" width="17.5703125" customWidth="1"/>
    <col min="7" max="7" width="11.5703125" customWidth="1"/>
    <col min="8" max="8" width="10.42578125" customWidth="1"/>
    <col min="10" max="10" width="8.85546875" customWidth="1"/>
    <col min="18" max="18" width="18.28515625" bestFit="1" customWidth="1"/>
  </cols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>
        <f>SUBTOTAL(9,B142:B162,B76)</f>
        <v>33.32999999999997</v>
      </c>
      <c r="L1">
        <f>SUBTOTAL(9,B146:B171)</f>
        <v>333.08000000000004</v>
      </c>
    </row>
    <row r="2" spans="1:12" ht="16.5" thickTop="1" thickBot="1" x14ac:dyDescent="0.3">
      <c r="A2" s="2">
        <v>43441</v>
      </c>
      <c r="B2">
        <v>-289.82</v>
      </c>
      <c r="C2" t="s">
        <v>7</v>
      </c>
      <c r="D2">
        <v>1138.23</v>
      </c>
      <c r="E2" s="3" t="s">
        <v>8</v>
      </c>
      <c r="F2" t="s">
        <v>9</v>
      </c>
      <c r="G2" t="s">
        <v>10</v>
      </c>
      <c r="H2" s="4"/>
    </row>
    <row r="3" spans="1:12" x14ac:dyDescent="0.25">
      <c r="A3" s="2">
        <v>43445</v>
      </c>
      <c r="B3">
        <v>10</v>
      </c>
      <c r="C3" t="s">
        <v>11</v>
      </c>
      <c r="D3">
        <v>1148.23</v>
      </c>
      <c r="E3" s="5" t="s">
        <v>8</v>
      </c>
      <c r="F3" t="s">
        <v>9</v>
      </c>
      <c r="H3" s="4"/>
    </row>
    <row r="4" spans="1:12" x14ac:dyDescent="0.25">
      <c r="A4" s="2">
        <v>43446</v>
      </c>
      <c r="B4">
        <v>40</v>
      </c>
      <c r="C4" t="s">
        <v>12</v>
      </c>
      <c r="D4">
        <v>1188.23</v>
      </c>
      <c r="E4" s="5" t="s">
        <v>8</v>
      </c>
      <c r="F4" t="s">
        <v>9</v>
      </c>
      <c r="H4" s="4"/>
    </row>
    <row r="5" spans="1:12" ht="15.75" thickBot="1" x14ac:dyDescent="0.3">
      <c r="A5" s="2">
        <v>43447</v>
      </c>
      <c r="B5">
        <v>50</v>
      </c>
      <c r="C5" t="s">
        <v>13</v>
      </c>
      <c r="D5">
        <v>1238.23</v>
      </c>
      <c r="E5" s="5" t="s">
        <v>8</v>
      </c>
      <c r="F5" t="s">
        <v>9</v>
      </c>
      <c r="H5" s="4"/>
    </row>
    <row r="6" spans="1:12" ht="15.75" thickBot="1" x14ac:dyDescent="0.3">
      <c r="A6" s="2">
        <v>43449</v>
      </c>
      <c r="B6">
        <v>-0.8</v>
      </c>
      <c r="C6" t="s">
        <v>14</v>
      </c>
      <c r="D6">
        <v>1237.43</v>
      </c>
      <c r="E6" s="6" t="s">
        <v>8</v>
      </c>
      <c r="F6" t="s">
        <v>9</v>
      </c>
      <c r="G6" t="s">
        <v>10</v>
      </c>
      <c r="H6" s="4"/>
    </row>
    <row r="7" spans="1:12" x14ac:dyDescent="0.25">
      <c r="A7" s="2">
        <v>43449</v>
      </c>
      <c r="B7">
        <v>10</v>
      </c>
      <c r="C7" t="s">
        <v>15</v>
      </c>
      <c r="D7">
        <v>1247.43</v>
      </c>
      <c r="E7" s="5" t="s">
        <v>8</v>
      </c>
      <c r="F7" t="s">
        <v>9</v>
      </c>
      <c r="H7" s="4"/>
    </row>
    <row r="8" spans="1:12" x14ac:dyDescent="0.25">
      <c r="A8" s="2">
        <v>43451</v>
      </c>
      <c r="B8">
        <v>10</v>
      </c>
      <c r="C8" t="s">
        <v>16</v>
      </c>
      <c r="D8">
        <v>1257.43</v>
      </c>
      <c r="E8" s="5" t="s">
        <v>8</v>
      </c>
      <c r="F8" t="s">
        <v>9</v>
      </c>
      <c r="H8" s="4"/>
    </row>
    <row r="9" spans="1:12" x14ac:dyDescent="0.25">
      <c r="A9" s="2">
        <v>43453</v>
      </c>
      <c r="B9">
        <v>10</v>
      </c>
      <c r="C9" t="s">
        <v>17</v>
      </c>
      <c r="D9">
        <v>1267.43</v>
      </c>
      <c r="E9" s="5" t="s">
        <v>8</v>
      </c>
      <c r="F9" t="s">
        <v>9</v>
      </c>
      <c r="H9" s="4"/>
    </row>
    <row r="10" spans="1:12" x14ac:dyDescent="0.25">
      <c r="A10" s="2">
        <v>43454</v>
      </c>
      <c r="B10">
        <v>10</v>
      </c>
      <c r="C10" t="s">
        <v>18</v>
      </c>
      <c r="D10">
        <v>1277.43</v>
      </c>
      <c r="E10" s="5" t="s">
        <v>8</v>
      </c>
      <c r="F10" t="s">
        <v>9</v>
      </c>
      <c r="H10" s="4"/>
    </row>
    <row r="11" spans="1:12" x14ac:dyDescent="0.25">
      <c r="A11" s="2">
        <v>43459</v>
      </c>
      <c r="B11">
        <v>10</v>
      </c>
      <c r="C11" t="s">
        <v>19</v>
      </c>
      <c r="D11">
        <v>1287.43</v>
      </c>
      <c r="E11" s="5" t="s">
        <v>8</v>
      </c>
      <c r="F11" t="s">
        <v>9</v>
      </c>
      <c r="H11" s="4"/>
    </row>
    <row r="12" spans="1:12" x14ac:dyDescent="0.25">
      <c r="A12" s="2">
        <v>43459</v>
      </c>
      <c r="B12">
        <v>10</v>
      </c>
      <c r="C12" t="s">
        <v>20</v>
      </c>
      <c r="D12">
        <v>1297.43</v>
      </c>
      <c r="E12" s="5" t="s">
        <v>8</v>
      </c>
      <c r="F12" t="s">
        <v>9</v>
      </c>
      <c r="H12" s="4"/>
    </row>
    <row r="13" spans="1:12" x14ac:dyDescent="0.25">
      <c r="A13" s="2">
        <v>43459</v>
      </c>
      <c r="B13">
        <v>10</v>
      </c>
      <c r="C13" t="s">
        <v>21</v>
      </c>
      <c r="D13">
        <v>1307.43</v>
      </c>
      <c r="E13" s="5" t="s">
        <v>8</v>
      </c>
      <c r="F13" t="s">
        <v>9</v>
      </c>
      <c r="H13" s="4"/>
    </row>
    <row r="14" spans="1:12" ht="15.75" thickBot="1" x14ac:dyDescent="0.3">
      <c r="A14" s="2">
        <v>43460</v>
      </c>
      <c r="B14">
        <v>50</v>
      </c>
      <c r="C14" t="s">
        <v>22</v>
      </c>
      <c r="D14">
        <v>1357.43</v>
      </c>
      <c r="E14" s="5" t="s">
        <v>8</v>
      </c>
      <c r="F14" t="s">
        <v>9</v>
      </c>
      <c r="H14" s="4"/>
    </row>
    <row r="15" spans="1:12" ht="15.75" thickBot="1" x14ac:dyDescent="0.3">
      <c r="A15" s="2">
        <v>43461</v>
      </c>
      <c r="B15">
        <v>-7.7</v>
      </c>
      <c r="C15" t="s">
        <v>23</v>
      </c>
      <c r="D15">
        <v>1349.73</v>
      </c>
      <c r="E15" s="6" t="s">
        <v>8</v>
      </c>
      <c r="F15" t="s">
        <v>9</v>
      </c>
      <c r="G15" t="s">
        <v>10</v>
      </c>
      <c r="H15" s="4"/>
    </row>
    <row r="16" spans="1:12" x14ac:dyDescent="0.25">
      <c r="A16" s="2">
        <v>43461</v>
      </c>
      <c r="B16">
        <v>10</v>
      </c>
      <c r="C16" t="s">
        <v>24</v>
      </c>
      <c r="D16">
        <v>1359.73</v>
      </c>
      <c r="E16" s="5" t="s">
        <v>8</v>
      </c>
      <c r="F16" t="s">
        <v>9</v>
      </c>
      <c r="H16" s="4"/>
    </row>
    <row r="17" spans="1:8" x14ac:dyDescent="0.25">
      <c r="A17" s="2">
        <v>43462</v>
      </c>
      <c r="B17">
        <v>10</v>
      </c>
      <c r="C17" t="s">
        <v>25</v>
      </c>
      <c r="D17">
        <f t="shared" ref="D17" si="0">+D16+B17</f>
        <v>1369.73</v>
      </c>
      <c r="E17" s="5" t="s">
        <v>8</v>
      </c>
      <c r="F17" t="s">
        <v>9</v>
      </c>
      <c r="H17" s="4"/>
    </row>
    <row r="18" spans="1:8" x14ac:dyDescent="0.25">
      <c r="A18" s="7"/>
      <c r="B18" s="8">
        <v>300</v>
      </c>
      <c r="C18" s="8"/>
      <c r="D18" s="8">
        <v>1669.73</v>
      </c>
      <c r="E18" s="8"/>
      <c r="F18" s="8"/>
      <c r="G18" s="8"/>
      <c r="H18" s="4"/>
    </row>
    <row r="19" spans="1:8" x14ac:dyDescent="0.25">
      <c r="A19" s="2">
        <v>43466</v>
      </c>
      <c r="B19">
        <v>10</v>
      </c>
      <c r="C19" t="s">
        <v>26</v>
      </c>
      <c r="D19">
        <v>1679.73</v>
      </c>
      <c r="E19" s="5" t="s">
        <v>8</v>
      </c>
      <c r="F19" s="9" t="s">
        <v>27</v>
      </c>
    </row>
    <row r="20" spans="1:8" x14ac:dyDescent="0.25">
      <c r="A20" s="2">
        <v>43468</v>
      </c>
      <c r="B20">
        <v>30</v>
      </c>
      <c r="C20" t="s">
        <v>28</v>
      </c>
      <c r="D20">
        <f>+D19+B20</f>
        <v>1709.73</v>
      </c>
      <c r="E20" s="10" t="s">
        <v>29</v>
      </c>
      <c r="F20" t="s">
        <v>30</v>
      </c>
      <c r="G20" t="s">
        <v>31</v>
      </c>
    </row>
    <row r="21" spans="1:8" x14ac:dyDescent="0.25">
      <c r="A21" s="2">
        <v>43468</v>
      </c>
      <c r="B21">
        <v>-7.8</v>
      </c>
      <c r="C21" t="s">
        <v>32</v>
      </c>
      <c r="D21">
        <f>+D20+B21</f>
        <v>1701.93</v>
      </c>
      <c r="E21" s="11" t="s">
        <v>33</v>
      </c>
      <c r="F21" t="s">
        <v>34</v>
      </c>
      <c r="G21" t="s">
        <v>35</v>
      </c>
      <c r="H21" t="s">
        <v>36</v>
      </c>
    </row>
    <row r="22" spans="1:8" ht="15.75" thickBot="1" x14ac:dyDescent="0.3">
      <c r="A22" s="2">
        <v>43468</v>
      </c>
      <c r="B22">
        <v>-2.65</v>
      </c>
      <c r="C22" t="s">
        <v>32</v>
      </c>
      <c r="D22">
        <f t="shared" ref="D22:D85" si="1">+D21+B22</f>
        <v>1699.28</v>
      </c>
      <c r="E22" s="11" t="s">
        <v>33</v>
      </c>
      <c r="F22" t="s">
        <v>34</v>
      </c>
      <c r="G22" t="s">
        <v>35</v>
      </c>
      <c r="H22" t="s">
        <v>36</v>
      </c>
    </row>
    <row r="23" spans="1:8" ht="15.75" thickBot="1" x14ac:dyDescent="0.3">
      <c r="A23" s="2">
        <v>43469</v>
      </c>
      <c r="B23">
        <v>-7.5</v>
      </c>
      <c r="C23" t="s">
        <v>23</v>
      </c>
      <c r="D23">
        <f t="shared" si="1"/>
        <v>1691.78</v>
      </c>
      <c r="E23" s="6" t="s">
        <v>8</v>
      </c>
      <c r="F23" t="s">
        <v>37</v>
      </c>
      <c r="G23" t="s">
        <v>10</v>
      </c>
    </row>
    <row r="24" spans="1:8" x14ac:dyDescent="0.25">
      <c r="A24" s="2">
        <v>43472</v>
      </c>
      <c r="B24">
        <v>20</v>
      </c>
      <c r="C24" t="s">
        <v>38</v>
      </c>
      <c r="D24">
        <f t="shared" si="1"/>
        <v>1711.78</v>
      </c>
      <c r="E24" s="5" t="s">
        <v>8</v>
      </c>
      <c r="F24" t="s">
        <v>9</v>
      </c>
    </row>
    <row r="25" spans="1:8" x14ac:dyDescent="0.25">
      <c r="A25" s="2">
        <v>43472</v>
      </c>
      <c r="B25">
        <v>80</v>
      </c>
      <c r="C25" t="s">
        <v>39</v>
      </c>
      <c r="D25">
        <f t="shared" si="1"/>
        <v>1791.78</v>
      </c>
      <c r="E25" s="10" t="s">
        <v>29</v>
      </c>
      <c r="F25" t="s">
        <v>40</v>
      </c>
      <c r="G25" t="s">
        <v>41</v>
      </c>
    </row>
    <row r="26" spans="1:8" x14ac:dyDescent="0.25">
      <c r="A26" s="2">
        <v>43473</v>
      </c>
      <c r="B26">
        <v>150</v>
      </c>
      <c r="C26" t="s">
        <v>42</v>
      </c>
      <c r="D26">
        <f t="shared" si="1"/>
        <v>1941.78</v>
      </c>
      <c r="E26" s="5" t="s">
        <v>8</v>
      </c>
      <c r="F26" t="s">
        <v>9</v>
      </c>
    </row>
    <row r="27" spans="1:8" x14ac:dyDescent="0.25">
      <c r="A27" s="2">
        <v>43475</v>
      </c>
      <c r="B27">
        <v>50</v>
      </c>
      <c r="C27" t="s">
        <v>43</v>
      </c>
      <c r="D27">
        <f t="shared" si="1"/>
        <v>1991.78</v>
      </c>
      <c r="E27" s="10" t="s">
        <v>29</v>
      </c>
      <c r="F27" t="s">
        <v>30</v>
      </c>
      <c r="G27" t="s">
        <v>41</v>
      </c>
    </row>
    <row r="28" spans="1:8" x14ac:dyDescent="0.25">
      <c r="A28" s="2">
        <v>43479</v>
      </c>
      <c r="B28">
        <v>20</v>
      </c>
      <c r="C28" t="s">
        <v>44</v>
      </c>
      <c r="D28">
        <f t="shared" si="1"/>
        <v>2011.78</v>
      </c>
      <c r="E28" s="5" t="s">
        <v>8</v>
      </c>
      <c r="F28" t="s">
        <v>9</v>
      </c>
    </row>
    <row r="29" spans="1:8" x14ac:dyDescent="0.25">
      <c r="A29" s="2">
        <v>43480</v>
      </c>
      <c r="B29">
        <v>30</v>
      </c>
      <c r="C29" t="s">
        <v>45</v>
      </c>
      <c r="D29">
        <f t="shared" si="1"/>
        <v>2041.78</v>
      </c>
      <c r="E29" s="5" t="s">
        <v>8</v>
      </c>
      <c r="F29" t="s">
        <v>9</v>
      </c>
    </row>
    <row r="30" spans="1:8" x14ac:dyDescent="0.25">
      <c r="A30" s="2">
        <v>43482</v>
      </c>
      <c r="B30">
        <v>10</v>
      </c>
      <c r="C30" t="s">
        <v>46</v>
      </c>
      <c r="D30">
        <f t="shared" si="1"/>
        <v>2051.7799999999997</v>
      </c>
      <c r="E30" s="5" t="s">
        <v>8</v>
      </c>
      <c r="F30" t="s">
        <v>9</v>
      </c>
    </row>
    <row r="31" spans="1:8" x14ac:dyDescent="0.25">
      <c r="A31" s="2">
        <v>43484</v>
      </c>
      <c r="B31">
        <v>500</v>
      </c>
      <c r="C31" t="s">
        <v>47</v>
      </c>
      <c r="D31">
        <f t="shared" si="1"/>
        <v>2551.7799999999997</v>
      </c>
      <c r="E31" s="5" t="s">
        <v>8</v>
      </c>
      <c r="F31" t="s">
        <v>9</v>
      </c>
    </row>
    <row r="32" spans="1:8" x14ac:dyDescent="0.25">
      <c r="A32" s="2">
        <v>43488</v>
      </c>
      <c r="B32">
        <v>20</v>
      </c>
      <c r="C32" t="s">
        <v>48</v>
      </c>
      <c r="D32">
        <f>+D31+B32</f>
        <v>2571.7799999999997</v>
      </c>
      <c r="E32" s="5" t="s">
        <v>8</v>
      </c>
      <c r="F32" t="s">
        <v>9</v>
      </c>
    </row>
    <row r="33" spans="1:8" x14ac:dyDescent="0.25">
      <c r="A33" s="2">
        <v>43488</v>
      </c>
      <c r="B33">
        <v>10</v>
      </c>
      <c r="C33" t="s">
        <v>49</v>
      </c>
      <c r="D33">
        <f t="shared" si="1"/>
        <v>2581.7799999999997</v>
      </c>
      <c r="E33" s="5" t="s">
        <v>8</v>
      </c>
      <c r="F33" t="s">
        <v>9</v>
      </c>
    </row>
    <row r="34" spans="1:8" x14ac:dyDescent="0.25">
      <c r="A34" s="2">
        <v>43489</v>
      </c>
      <c r="B34">
        <v>10</v>
      </c>
      <c r="C34" t="s">
        <v>50</v>
      </c>
      <c r="D34">
        <f t="shared" si="1"/>
        <v>2591.7799999999997</v>
      </c>
      <c r="E34" s="5" t="s">
        <v>8</v>
      </c>
      <c r="F34" t="s">
        <v>9</v>
      </c>
    </row>
    <row r="35" spans="1:8" x14ac:dyDescent="0.25">
      <c r="A35" s="2">
        <v>43490</v>
      </c>
      <c r="B35">
        <v>10</v>
      </c>
      <c r="C35" t="s">
        <v>51</v>
      </c>
      <c r="D35">
        <f t="shared" si="1"/>
        <v>2601.7799999999997</v>
      </c>
      <c r="E35" s="5" t="s">
        <v>8</v>
      </c>
      <c r="F35" t="s">
        <v>9</v>
      </c>
    </row>
    <row r="36" spans="1:8" x14ac:dyDescent="0.25">
      <c r="A36" s="2">
        <v>43492</v>
      </c>
      <c r="B36">
        <v>24</v>
      </c>
      <c r="C36" t="s">
        <v>52</v>
      </c>
      <c r="D36">
        <f t="shared" si="1"/>
        <v>2625.7799999999997</v>
      </c>
      <c r="E36" s="5" t="s">
        <v>8</v>
      </c>
      <c r="F36" t="s">
        <v>9</v>
      </c>
    </row>
    <row r="37" spans="1:8" x14ac:dyDescent="0.25">
      <c r="A37" s="2">
        <v>43494</v>
      </c>
      <c r="B37">
        <v>50</v>
      </c>
      <c r="C37" t="s">
        <v>53</v>
      </c>
      <c r="D37">
        <f t="shared" si="1"/>
        <v>2675.7799999999997</v>
      </c>
      <c r="E37" s="10" t="s">
        <v>29</v>
      </c>
      <c r="F37" t="s">
        <v>30</v>
      </c>
      <c r="G37" t="s">
        <v>41</v>
      </c>
    </row>
    <row r="38" spans="1:8" x14ac:dyDescent="0.25">
      <c r="A38" s="2">
        <v>43496</v>
      </c>
      <c r="B38">
        <v>130</v>
      </c>
      <c r="C38" t="s">
        <v>47</v>
      </c>
      <c r="D38">
        <f t="shared" si="1"/>
        <v>2805.7799999999997</v>
      </c>
      <c r="E38" s="5" t="s">
        <v>8</v>
      </c>
      <c r="F38" t="s">
        <v>9</v>
      </c>
    </row>
    <row r="39" spans="1:8" ht="15.75" thickBot="1" x14ac:dyDescent="0.3">
      <c r="A39" s="2">
        <v>43498</v>
      </c>
      <c r="B39">
        <v>10</v>
      </c>
      <c r="C39" t="s">
        <v>54</v>
      </c>
      <c r="D39">
        <f t="shared" si="1"/>
        <v>2815.7799999999997</v>
      </c>
      <c r="E39" s="5" t="s">
        <v>8</v>
      </c>
      <c r="F39" t="s">
        <v>9</v>
      </c>
    </row>
    <row r="40" spans="1:8" ht="15.75" thickBot="1" x14ac:dyDescent="0.3">
      <c r="A40" s="2">
        <v>43500</v>
      </c>
      <c r="B40">
        <v>40</v>
      </c>
      <c r="C40" t="s">
        <v>55</v>
      </c>
      <c r="D40">
        <f t="shared" si="1"/>
        <v>2855.7799999999997</v>
      </c>
      <c r="E40" s="12" t="s">
        <v>29</v>
      </c>
      <c r="F40" t="s">
        <v>30</v>
      </c>
      <c r="G40" t="s">
        <v>41</v>
      </c>
      <c r="H40" s="13" t="s">
        <v>56</v>
      </c>
    </row>
    <row r="41" spans="1:8" x14ac:dyDescent="0.25">
      <c r="A41" s="2">
        <v>43500</v>
      </c>
      <c r="B41">
        <v>30</v>
      </c>
      <c r="C41" t="s">
        <v>28</v>
      </c>
      <c r="D41">
        <f t="shared" si="1"/>
        <v>2885.7799999999997</v>
      </c>
      <c r="E41" s="10" t="s">
        <v>29</v>
      </c>
      <c r="F41" t="s">
        <v>30</v>
      </c>
      <c r="G41" t="s">
        <v>31</v>
      </c>
    </row>
    <row r="42" spans="1:8" x14ac:dyDescent="0.25">
      <c r="A42" s="2">
        <v>43501</v>
      </c>
      <c r="B42">
        <v>20</v>
      </c>
      <c r="C42" t="s">
        <v>57</v>
      </c>
      <c r="D42">
        <f t="shared" si="1"/>
        <v>2905.7799999999997</v>
      </c>
      <c r="E42" s="5" t="s">
        <v>8</v>
      </c>
      <c r="F42" t="s">
        <v>9</v>
      </c>
    </row>
    <row r="43" spans="1:8" x14ac:dyDescent="0.25">
      <c r="A43" s="2">
        <v>43504</v>
      </c>
      <c r="B43">
        <v>10</v>
      </c>
      <c r="C43" t="s">
        <v>58</v>
      </c>
      <c r="D43">
        <f t="shared" si="1"/>
        <v>2915.7799999999997</v>
      </c>
      <c r="E43" s="5" t="s">
        <v>8</v>
      </c>
      <c r="F43" t="s">
        <v>9</v>
      </c>
    </row>
    <row r="44" spans="1:8" x14ac:dyDescent="0.25">
      <c r="A44" s="2">
        <v>43512</v>
      </c>
      <c r="B44">
        <v>190</v>
      </c>
      <c r="C44" t="s">
        <v>47</v>
      </c>
      <c r="D44">
        <f t="shared" si="1"/>
        <v>3105.7799999999997</v>
      </c>
      <c r="E44" s="5" t="s">
        <v>8</v>
      </c>
      <c r="F44" t="s">
        <v>9</v>
      </c>
    </row>
    <row r="45" spans="1:8" x14ac:dyDescent="0.25">
      <c r="A45" s="2">
        <v>43521</v>
      </c>
      <c r="B45">
        <v>3</v>
      </c>
      <c r="C45" s="14" t="s">
        <v>59</v>
      </c>
      <c r="D45">
        <f t="shared" si="1"/>
        <v>3108.7799999999997</v>
      </c>
      <c r="E45" s="10" t="s">
        <v>29</v>
      </c>
      <c r="F45" t="s">
        <v>30</v>
      </c>
      <c r="G45" t="s">
        <v>41</v>
      </c>
    </row>
    <row r="46" spans="1:8" x14ac:dyDescent="0.25">
      <c r="A46" s="2">
        <v>43524</v>
      </c>
      <c r="B46">
        <v>100</v>
      </c>
      <c r="C46" t="s">
        <v>47</v>
      </c>
      <c r="D46">
        <f t="shared" si="1"/>
        <v>3208.7799999999997</v>
      </c>
      <c r="E46" s="5" t="s">
        <v>8</v>
      </c>
      <c r="F46" t="s">
        <v>9</v>
      </c>
    </row>
    <row r="47" spans="1:8" x14ac:dyDescent="0.25">
      <c r="A47" s="2">
        <v>43528</v>
      </c>
      <c r="B47">
        <v>30</v>
      </c>
      <c r="C47" t="s">
        <v>28</v>
      </c>
      <c r="D47">
        <f t="shared" si="1"/>
        <v>3238.7799999999997</v>
      </c>
      <c r="E47" s="10" t="s">
        <v>29</v>
      </c>
      <c r="F47" t="s">
        <v>30</v>
      </c>
      <c r="G47" t="s">
        <v>31</v>
      </c>
    </row>
    <row r="48" spans="1:8" x14ac:dyDescent="0.25">
      <c r="A48" s="2">
        <v>43557</v>
      </c>
      <c r="B48">
        <v>30</v>
      </c>
      <c r="C48" t="s">
        <v>28</v>
      </c>
      <c r="D48">
        <f t="shared" si="1"/>
        <v>3268.7799999999997</v>
      </c>
      <c r="E48" s="10" t="s">
        <v>29</v>
      </c>
      <c r="F48" t="s">
        <v>30</v>
      </c>
      <c r="G48" t="s">
        <v>31</v>
      </c>
    </row>
    <row r="49" spans="1:7" x14ac:dyDescent="0.25">
      <c r="A49" s="2">
        <v>43584</v>
      </c>
      <c r="B49">
        <v>293.10000000000002</v>
      </c>
      <c r="C49" t="s">
        <v>60</v>
      </c>
      <c r="D49">
        <f t="shared" si="1"/>
        <v>3561.8799999999997</v>
      </c>
      <c r="E49" s="5" t="s">
        <v>8</v>
      </c>
      <c r="F49" t="s">
        <v>9</v>
      </c>
    </row>
    <row r="50" spans="1:7" x14ac:dyDescent="0.25">
      <c r="A50" s="2">
        <v>43584</v>
      </c>
      <c r="B50">
        <v>110</v>
      </c>
      <c r="C50" t="s">
        <v>61</v>
      </c>
      <c r="D50">
        <f t="shared" si="1"/>
        <v>3671.8799999999997</v>
      </c>
      <c r="E50" s="5" t="s">
        <v>8</v>
      </c>
      <c r="F50" t="s">
        <v>9</v>
      </c>
    </row>
    <row r="51" spans="1:7" x14ac:dyDescent="0.25">
      <c r="A51" s="2">
        <v>43584</v>
      </c>
      <c r="B51">
        <v>250</v>
      </c>
      <c r="C51" t="s">
        <v>62</v>
      </c>
      <c r="D51">
        <f t="shared" si="1"/>
        <v>3921.8799999999997</v>
      </c>
      <c r="E51" s="5" t="s">
        <v>8</v>
      </c>
      <c r="F51" t="s">
        <v>9</v>
      </c>
    </row>
    <row r="52" spans="1:7" x14ac:dyDescent="0.25">
      <c r="A52" s="2">
        <v>43584</v>
      </c>
      <c r="B52">
        <v>5</v>
      </c>
      <c r="C52" t="s">
        <v>63</v>
      </c>
      <c r="D52">
        <f t="shared" si="1"/>
        <v>3926.8799999999997</v>
      </c>
      <c r="E52" s="10" t="s">
        <v>29</v>
      </c>
      <c r="F52" t="s">
        <v>30</v>
      </c>
      <c r="G52" t="s">
        <v>41</v>
      </c>
    </row>
    <row r="53" spans="1:7" x14ac:dyDescent="0.25">
      <c r="A53" s="2">
        <v>43586</v>
      </c>
      <c r="B53">
        <v>40</v>
      </c>
      <c r="C53" t="s">
        <v>64</v>
      </c>
      <c r="D53">
        <f t="shared" si="1"/>
        <v>3966.8799999999997</v>
      </c>
      <c r="E53" s="10" t="s">
        <v>29</v>
      </c>
      <c r="F53" t="s">
        <v>30</v>
      </c>
      <c r="G53" t="s">
        <v>41</v>
      </c>
    </row>
    <row r="54" spans="1:7" x14ac:dyDescent="0.25">
      <c r="A54" s="2">
        <v>43588</v>
      </c>
      <c r="B54">
        <v>30</v>
      </c>
      <c r="C54" t="s">
        <v>28</v>
      </c>
      <c r="D54">
        <f t="shared" si="1"/>
        <v>3996.8799999999997</v>
      </c>
      <c r="E54" s="10" t="s">
        <v>29</v>
      </c>
      <c r="F54" t="s">
        <v>30</v>
      </c>
      <c r="G54" t="s">
        <v>31</v>
      </c>
    </row>
    <row r="55" spans="1:7" x14ac:dyDescent="0.25">
      <c r="A55" s="2">
        <v>43592</v>
      </c>
      <c r="B55">
        <v>40</v>
      </c>
      <c r="C55" t="s">
        <v>65</v>
      </c>
      <c r="D55">
        <f t="shared" si="1"/>
        <v>4036.8799999999997</v>
      </c>
      <c r="E55" s="5" t="s">
        <v>8</v>
      </c>
      <c r="F55" t="s">
        <v>9</v>
      </c>
    </row>
    <row r="56" spans="1:7" x14ac:dyDescent="0.25">
      <c r="A56" s="2">
        <v>43602</v>
      </c>
      <c r="B56">
        <v>47.71</v>
      </c>
      <c r="C56" t="s">
        <v>66</v>
      </c>
      <c r="D56">
        <f t="shared" si="1"/>
        <v>4084.5899999999997</v>
      </c>
      <c r="E56" s="10" t="s">
        <v>29</v>
      </c>
      <c r="F56" t="s">
        <v>67</v>
      </c>
      <c r="G56" t="s">
        <v>41</v>
      </c>
    </row>
    <row r="57" spans="1:7" x14ac:dyDescent="0.25">
      <c r="A57" s="2">
        <v>43602</v>
      </c>
      <c r="B57">
        <v>5.18</v>
      </c>
      <c r="C57" t="s">
        <v>68</v>
      </c>
      <c r="D57">
        <f t="shared" si="1"/>
        <v>4089.7699999999995</v>
      </c>
      <c r="E57" s="10" t="s">
        <v>29</v>
      </c>
      <c r="F57" t="s">
        <v>30</v>
      </c>
      <c r="G57" t="s">
        <v>41</v>
      </c>
    </row>
    <row r="58" spans="1:7" x14ac:dyDescent="0.25">
      <c r="A58" s="2">
        <v>43602</v>
      </c>
      <c r="B58">
        <v>5.18</v>
      </c>
      <c r="C58" t="s">
        <v>68</v>
      </c>
      <c r="D58">
        <f t="shared" si="1"/>
        <v>4094.9499999999994</v>
      </c>
      <c r="E58" s="10" t="s">
        <v>29</v>
      </c>
      <c r="F58" t="s">
        <v>30</v>
      </c>
      <c r="G58" t="s">
        <v>41</v>
      </c>
    </row>
    <row r="59" spans="1:7" x14ac:dyDescent="0.25">
      <c r="A59" s="2">
        <v>43602</v>
      </c>
      <c r="B59">
        <v>5</v>
      </c>
      <c r="C59" t="s">
        <v>69</v>
      </c>
      <c r="D59">
        <f t="shared" si="1"/>
        <v>4099.9499999999989</v>
      </c>
      <c r="E59" s="10" t="s">
        <v>29</v>
      </c>
      <c r="F59" t="s">
        <v>30</v>
      </c>
      <c r="G59" t="s">
        <v>41</v>
      </c>
    </row>
    <row r="60" spans="1:7" x14ac:dyDescent="0.25">
      <c r="A60" s="2">
        <v>43602</v>
      </c>
      <c r="B60">
        <v>6</v>
      </c>
      <c r="C60" t="s">
        <v>70</v>
      </c>
      <c r="D60">
        <f t="shared" si="1"/>
        <v>4105.9499999999989</v>
      </c>
      <c r="E60" s="10" t="s">
        <v>29</v>
      </c>
      <c r="F60" t="s">
        <v>30</v>
      </c>
      <c r="G60" t="s">
        <v>41</v>
      </c>
    </row>
    <row r="61" spans="1:7" x14ac:dyDescent="0.25">
      <c r="A61" s="2">
        <v>43603</v>
      </c>
      <c r="B61">
        <v>10</v>
      </c>
      <c r="C61" t="s">
        <v>71</v>
      </c>
      <c r="D61">
        <f t="shared" si="1"/>
        <v>4115.9499999999989</v>
      </c>
      <c r="E61" s="10" t="s">
        <v>29</v>
      </c>
      <c r="F61" t="s">
        <v>30</v>
      </c>
      <c r="G61" t="s">
        <v>41</v>
      </c>
    </row>
    <row r="62" spans="1:7" x14ac:dyDescent="0.25">
      <c r="A62" s="2">
        <v>43603</v>
      </c>
      <c r="B62">
        <v>20</v>
      </c>
      <c r="C62" t="s">
        <v>72</v>
      </c>
      <c r="D62">
        <f t="shared" si="1"/>
        <v>4135.9499999999989</v>
      </c>
      <c r="E62" s="10" t="s">
        <v>29</v>
      </c>
      <c r="F62" t="s">
        <v>30</v>
      </c>
      <c r="G62" t="s">
        <v>41</v>
      </c>
    </row>
    <row r="63" spans="1:7" ht="15.75" thickBot="1" x14ac:dyDescent="0.3">
      <c r="A63" s="2">
        <v>43604</v>
      </c>
      <c r="B63">
        <v>10</v>
      </c>
      <c r="C63" t="s">
        <v>73</v>
      </c>
      <c r="D63">
        <f t="shared" si="1"/>
        <v>4145.9499999999989</v>
      </c>
      <c r="E63" s="10" t="s">
        <v>29</v>
      </c>
      <c r="F63" t="s">
        <v>30</v>
      </c>
      <c r="G63" t="s">
        <v>41</v>
      </c>
    </row>
    <row r="64" spans="1:7" ht="15.75" thickBot="1" x14ac:dyDescent="0.3">
      <c r="A64" s="2">
        <v>43605</v>
      </c>
      <c r="B64">
        <v>-7.9</v>
      </c>
      <c r="C64" t="s">
        <v>23</v>
      </c>
      <c r="D64">
        <f t="shared" si="1"/>
        <v>4138.0499999999993</v>
      </c>
      <c r="E64" s="15" t="s">
        <v>74</v>
      </c>
      <c r="F64" t="s">
        <v>75</v>
      </c>
      <c r="G64" t="s">
        <v>76</v>
      </c>
    </row>
    <row r="65" spans="1:7" x14ac:dyDescent="0.25">
      <c r="A65" s="2">
        <v>43606</v>
      </c>
      <c r="B65">
        <v>-5</v>
      </c>
      <c r="C65" t="s">
        <v>77</v>
      </c>
      <c r="D65">
        <f t="shared" si="1"/>
        <v>4133.0499999999993</v>
      </c>
      <c r="E65" s="11" t="s">
        <v>33</v>
      </c>
      <c r="F65" t="s">
        <v>34</v>
      </c>
      <c r="G65" t="s">
        <v>78</v>
      </c>
    </row>
    <row r="66" spans="1:7" x14ac:dyDescent="0.25">
      <c r="A66" s="2">
        <v>43606</v>
      </c>
      <c r="B66">
        <v>400</v>
      </c>
      <c r="C66" t="s">
        <v>79</v>
      </c>
      <c r="D66">
        <f t="shared" si="1"/>
        <v>4533.0499999999993</v>
      </c>
      <c r="E66" s="16" t="s">
        <v>74</v>
      </c>
      <c r="F66" t="s">
        <v>75</v>
      </c>
      <c r="G66" t="s">
        <v>76</v>
      </c>
    </row>
    <row r="67" spans="1:7" x14ac:dyDescent="0.25">
      <c r="A67" s="2">
        <v>43606</v>
      </c>
      <c r="B67">
        <v>10</v>
      </c>
      <c r="C67" t="s">
        <v>80</v>
      </c>
      <c r="D67">
        <f t="shared" si="1"/>
        <v>4543.0499999999993</v>
      </c>
      <c r="E67" s="10" t="s">
        <v>29</v>
      </c>
      <c r="F67" t="s">
        <v>30</v>
      </c>
      <c r="G67" t="s">
        <v>41</v>
      </c>
    </row>
    <row r="68" spans="1:7" x14ac:dyDescent="0.25">
      <c r="A68" s="2">
        <v>43606</v>
      </c>
      <c r="B68">
        <v>21</v>
      </c>
      <c r="C68" t="s">
        <v>81</v>
      </c>
      <c r="D68">
        <f t="shared" si="1"/>
        <v>4564.0499999999993</v>
      </c>
      <c r="E68" s="10" t="s">
        <v>29</v>
      </c>
      <c r="F68" t="s">
        <v>30</v>
      </c>
      <c r="G68" t="s">
        <v>41</v>
      </c>
    </row>
    <row r="69" spans="1:7" x14ac:dyDescent="0.25">
      <c r="A69" s="2">
        <v>43620</v>
      </c>
      <c r="B69">
        <v>30</v>
      </c>
      <c r="C69" t="s">
        <v>28</v>
      </c>
      <c r="D69">
        <f t="shared" si="1"/>
        <v>4594.0499999999993</v>
      </c>
      <c r="E69" s="10" t="s">
        <v>29</v>
      </c>
      <c r="F69" t="s">
        <v>30</v>
      </c>
      <c r="G69" t="s">
        <v>31</v>
      </c>
    </row>
    <row r="70" spans="1:7" x14ac:dyDescent="0.25">
      <c r="A70" s="2">
        <v>43624</v>
      </c>
      <c r="B70">
        <v>5</v>
      </c>
      <c r="C70" t="s">
        <v>82</v>
      </c>
      <c r="D70">
        <f t="shared" si="1"/>
        <v>4599.0499999999993</v>
      </c>
      <c r="E70" s="10" t="s">
        <v>29</v>
      </c>
      <c r="F70" t="s">
        <v>30</v>
      </c>
      <c r="G70" t="s">
        <v>41</v>
      </c>
    </row>
    <row r="71" spans="1:7" x14ac:dyDescent="0.25">
      <c r="A71" s="2">
        <v>43624</v>
      </c>
      <c r="B71">
        <v>93</v>
      </c>
      <c r="C71" t="s">
        <v>83</v>
      </c>
      <c r="D71">
        <f t="shared" si="1"/>
        <v>4692.0499999999993</v>
      </c>
      <c r="E71" s="10" t="s">
        <v>29</v>
      </c>
      <c r="F71" t="s">
        <v>67</v>
      </c>
      <c r="G71" t="s">
        <v>41</v>
      </c>
    </row>
    <row r="72" spans="1:7" ht="15.75" thickBot="1" x14ac:dyDescent="0.3">
      <c r="A72" s="2">
        <v>43624</v>
      </c>
      <c r="B72">
        <v>17</v>
      </c>
      <c r="C72" t="s">
        <v>84</v>
      </c>
      <c r="D72">
        <f t="shared" si="1"/>
        <v>4709.0499999999993</v>
      </c>
      <c r="E72" s="10" t="s">
        <v>29</v>
      </c>
      <c r="F72" t="s">
        <v>30</v>
      </c>
      <c r="G72" t="s">
        <v>41</v>
      </c>
    </row>
    <row r="73" spans="1:7" ht="15.75" thickBot="1" x14ac:dyDescent="0.3">
      <c r="A73" s="2">
        <v>43626</v>
      </c>
      <c r="B73">
        <v>-110</v>
      </c>
      <c r="C73" t="s">
        <v>85</v>
      </c>
      <c r="D73">
        <f t="shared" si="1"/>
        <v>4599.0499999999993</v>
      </c>
      <c r="E73" s="6" t="s">
        <v>8</v>
      </c>
      <c r="F73" t="s">
        <v>9</v>
      </c>
    </row>
    <row r="74" spans="1:7" x14ac:dyDescent="0.25">
      <c r="A74" s="2">
        <v>43627</v>
      </c>
      <c r="B74">
        <v>40</v>
      </c>
      <c r="C74" t="s">
        <v>86</v>
      </c>
      <c r="D74">
        <f t="shared" si="1"/>
        <v>4639.0499999999993</v>
      </c>
      <c r="E74" s="10" t="s">
        <v>29</v>
      </c>
      <c r="F74" t="s">
        <v>30</v>
      </c>
      <c r="G74" t="s">
        <v>41</v>
      </c>
    </row>
    <row r="75" spans="1:7" x14ac:dyDescent="0.25">
      <c r="A75" s="2">
        <v>43628</v>
      </c>
      <c r="B75">
        <v>50</v>
      </c>
      <c r="C75" t="s">
        <v>87</v>
      </c>
      <c r="D75">
        <f t="shared" si="1"/>
        <v>4689.0499999999993</v>
      </c>
      <c r="E75" s="10" t="s">
        <v>29</v>
      </c>
      <c r="F75" t="s">
        <v>30</v>
      </c>
      <c r="G75" t="s">
        <v>41</v>
      </c>
    </row>
    <row r="76" spans="1:7" x14ac:dyDescent="0.25">
      <c r="A76" s="2">
        <v>43631</v>
      </c>
      <c r="B76">
        <v>-66.52</v>
      </c>
      <c r="C76" t="s">
        <v>88</v>
      </c>
      <c r="D76">
        <f t="shared" si="1"/>
        <v>4622.5299999999988</v>
      </c>
      <c r="E76" s="11" t="s">
        <v>33</v>
      </c>
      <c r="F76" t="s">
        <v>89</v>
      </c>
    </row>
    <row r="77" spans="1:7" x14ac:dyDescent="0.25">
      <c r="A77" s="2">
        <v>43645</v>
      </c>
      <c r="B77">
        <v>100</v>
      </c>
      <c r="C77" t="s">
        <v>39</v>
      </c>
      <c r="D77">
        <f t="shared" si="1"/>
        <v>4722.5299999999988</v>
      </c>
      <c r="E77" s="10" t="s">
        <v>29</v>
      </c>
      <c r="F77" t="s">
        <v>40</v>
      </c>
      <c r="G77" t="s">
        <v>41</v>
      </c>
    </row>
    <row r="78" spans="1:7" x14ac:dyDescent="0.25">
      <c r="A78" s="2">
        <v>43648</v>
      </c>
      <c r="B78">
        <v>30</v>
      </c>
      <c r="C78" t="s">
        <v>28</v>
      </c>
      <c r="D78">
        <f t="shared" si="1"/>
        <v>4752.5299999999988</v>
      </c>
      <c r="E78" s="10" t="s">
        <v>29</v>
      </c>
      <c r="F78" t="s">
        <v>30</v>
      </c>
      <c r="G78" t="s">
        <v>31</v>
      </c>
    </row>
    <row r="79" spans="1:7" x14ac:dyDescent="0.25">
      <c r="A79" s="2">
        <v>43653</v>
      </c>
      <c r="B79">
        <v>10</v>
      </c>
      <c r="C79" t="s">
        <v>90</v>
      </c>
      <c r="D79">
        <f t="shared" si="1"/>
        <v>4762.5299999999988</v>
      </c>
      <c r="E79" s="10" t="s">
        <v>29</v>
      </c>
      <c r="F79" t="s">
        <v>30</v>
      </c>
      <c r="G79" t="s">
        <v>41</v>
      </c>
    </row>
    <row r="80" spans="1:7" x14ac:dyDescent="0.25">
      <c r="A80" s="2">
        <v>43653</v>
      </c>
      <c r="B80">
        <v>10</v>
      </c>
      <c r="C80" t="s">
        <v>91</v>
      </c>
      <c r="D80">
        <f t="shared" si="1"/>
        <v>4772.5299999999988</v>
      </c>
      <c r="E80" s="10" t="s">
        <v>29</v>
      </c>
      <c r="F80" t="s">
        <v>30</v>
      </c>
      <c r="G80" t="s">
        <v>41</v>
      </c>
    </row>
    <row r="81" spans="1:8" x14ac:dyDescent="0.25">
      <c r="A81" s="2">
        <v>43670</v>
      </c>
      <c r="B81">
        <v>12</v>
      </c>
      <c r="C81" t="s">
        <v>92</v>
      </c>
      <c r="D81">
        <f t="shared" si="1"/>
        <v>4784.5299999999988</v>
      </c>
      <c r="E81" s="10" t="s">
        <v>29</v>
      </c>
      <c r="F81" t="s">
        <v>30</v>
      </c>
      <c r="G81" t="s">
        <v>41</v>
      </c>
    </row>
    <row r="82" spans="1:8" x14ac:dyDescent="0.25">
      <c r="A82" s="2">
        <v>43677</v>
      </c>
      <c r="B82">
        <v>6</v>
      </c>
      <c r="C82" t="s">
        <v>93</v>
      </c>
      <c r="D82">
        <f t="shared" si="1"/>
        <v>4790.5299999999988</v>
      </c>
      <c r="E82" s="10" t="s">
        <v>29</v>
      </c>
      <c r="F82" t="s">
        <v>30</v>
      </c>
      <c r="G82" t="s">
        <v>41</v>
      </c>
    </row>
    <row r="83" spans="1:8" x14ac:dyDescent="0.25">
      <c r="A83" s="2">
        <v>43679</v>
      </c>
      <c r="B83">
        <v>30</v>
      </c>
      <c r="C83" t="s">
        <v>28</v>
      </c>
      <c r="D83">
        <f t="shared" si="1"/>
        <v>4820.5299999999988</v>
      </c>
      <c r="E83" s="10" t="s">
        <v>29</v>
      </c>
      <c r="F83" t="s">
        <v>30</v>
      </c>
      <c r="G83" t="s">
        <v>31</v>
      </c>
    </row>
    <row r="84" spans="1:8" x14ac:dyDescent="0.25">
      <c r="A84" s="2">
        <v>43681</v>
      </c>
      <c r="B84">
        <v>6.4</v>
      </c>
      <c r="C84" t="s">
        <v>93</v>
      </c>
      <c r="D84">
        <f t="shared" si="1"/>
        <v>4826.9299999999985</v>
      </c>
      <c r="E84" s="10" t="s">
        <v>29</v>
      </c>
      <c r="F84" t="s">
        <v>30</v>
      </c>
      <c r="G84" t="s">
        <v>41</v>
      </c>
    </row>
    <row r="85" spans="1:8" x14ac:dyDescent="0.25">
      <c r="A85" s="2">
        <v>43684</v>
      </c>
      <c r="B85">
        <v>-53.4</v>
      </c>
      <c r="C85" t="s">
        <v>94</v>
      </c>
      <c r="D85">
        <f t="shared" si="1"/>
        <v>4773.5299999999988</v>
      </c>
      <c r="E85" s="17" t="s">
        <v>95</v>
      </c>
      <c r="F85" t="s">
        <v>96</v>
      </c>
    </row>
    <row r="86" spans="1:8" x14ac:dyDescent="0.25">
      <c r="A86" s="2">
        <v>43686</v>
      </c>
      <c r="B86">
        <v>130</v>
      </c>
      <c r="C86" t="s">
        <v>97</v>
      </c>
      <c r="D86">
        <f t="shared" ref="D86:D149" si="2">+D85+B86</f>
        <v>4903.5299999999988</v>
      </c>
      <c r="E86" s="10" t="s">
        <v>29</v>
      </c>
      <c r="F86" t="s">
        <v>98</v>
      </c>
      <c r="G86" t="s">
        <v>41</v>
      </c>
    </row>
    <row r="87" spans="1:8" x14ac:dyDescent="0.25">
      <c r="A87" s="2">
        <v>43697</v>
      </c>
      <c r="B87">
        <v>50</v>
      </c>
      <c r="C87" t="s">
        <v>99</v>
      </c>
      <c r="D87">
        <f t="shared" si="2"/>
        <v>4953.5299999999988</v>
      </c>
      <c r="E87" s="10" t="s">
        <v>29</v>
      </c>
      <c r="F87" t="s">
        <v>30</v>
      </c>
      <c r="G87" t="s">
        <v>41</v>
      </c>
    </row>
    <row r="88" spans="1:8" x14ac:dyDescent="0.25">
      <c r="A88" s="2">
        <v>43710</v>
      </c>
      <c r="B88">
        <v>30</v>
      </c>
      <c r="C88" t="s">
        <v>28</v>
      </c>
      <c r="D88">
        <f t="shared" si="2"/>
        <v>4983.5299999999988</v>
      </c>
      <c r="E88" s="10" t="s">
        <v>29</v>
      </c>
      <c r="F88" t="s">
        <v>30</v>
      </c>
      <c r="G88" t="s">
        <v>31</v>
      </c>
    </row>
    <row r="89" spans="1:8" x14ac:dyDescent="0.25">
      <c r="A89" s="2">
        <v>43711</v>
      </c>
      <c r="B89">
        <v>50</v>
      </c>
      <c r="C89" t="s">
        <v>100</v>
      </c>
      <c r="D89">
        <f t="shared" si="2"/>
        <v>5033.5299999999988</v>
      </c>
      <c r="E89" s="10" t="s">
        <v>29</v>
      </c>
      <c r="F89" t="s">
        <v>30</v>
      </c>
      <c r="G89" t="s">
        <v>41</v>
      </c>
    </row>
    <row r="90" spans="1:8" x14ac:dyDescent="0.25">
      <c r="A90" s="2">
        <v>43717.5</v>
      </c>
      <c r="B90">
        <v>16.11</v>
      </c>
      <c r="C90" t="s">
        <v>100</v>
      </c>
      <c r="D90">
        <f t="shared" si="2"/>
        <v>5049.6399999999985</v>
      </c>
      <c r="E90" s="10" t="s">
        <v>29</v>
      </c>
      <c r="F90" t="s">
        <v>30</v>
      </c>
      <c r="G90" t="s">
        <v>41</v>
      </c>
    </row>
    <row r="91" spans="1:8" x14ac:dyDescent="0.25">
      <c r="A91" s="2">
        <v>43717.5</v>
      </c>
      <c r="B91">
        <v>16.11</v>
      </c>
      <c r="C91" t="s">
        <v>100</v>
      </c>
      <c r="D91">
        <f t="shared" si="2"/>
        <v>5065.7499999999982</v>
      </c>
      <c r="E91" s="10" t="s">
        <v>29</v>
      </c>
      <c r="F91" t="s">
        <v>30</v>
      </c>
      <c r="G91" t="s">
        <v>41</v>
      </c>
    </row>
    <row r="92" spans="1:8" ht="15.75" thickBot="1" x14ac:dyDescent="0.3">
      <c r="A92" s="2">
        <v>43718.5</v>
      </c>
      <c r="B92">
        <v>-6.29</v>
      </c>
      <c r="C92" t="s">
        <v>101</v>
      </c>
      <c r="D92">
        <f t="shared" si="2"/>
        <v>5059.4599999999982</v>
      </c>
      <c r="E92" s="11" t="s">
        <v>33</v>
      </c>
      <c r="F92" t="s">
        <v>34</v>
      </c>
      <c r="G92" t="s">
        <v>35</v>
      </c>
      <c r="H92" t="s">
        <v>102</v>
      </c>
    </row>
    <row r="93" spans="1:8" ht="15.75" thickBot="1" x14ac:dyDescent="0.3">
      <c r="A93" s="2">
        <v>43719.5</v>
      </c>
      <c r="B93">
        <v>-14</v>
      </c>
      <c r="C93" t="s">
        <v>103</v>
      </c>
      <c r="D93">
        <f t="shared" si="2"/>
        <v>5045.4599999999982</v>
      </c>
      <c r="E93" s="15" t="s">
        <v>74</v>
      </c>
      <c r="F93" t="s">
        <v>104</v>
      </c>
      <c r="G93" t="s">
        <v>105</v>
      </c>
    </row>
    <row r="94" spans="1:8" x14ac:dyDescent="0.25">
      <c r="A94" s="2">
        <v>43724.5</v>
      </c>
      <c r="B94">
        <v>10</v>
      </c>
      <c r="C94" t="s">
        <v>106</v>
      </c>
      <c r="D94">
        <f t="shared" si="2"/>
        <v>5055.4599999999982</v>
      </c>
      <c r="E94" s="16" t="s">
        <v>74</v>
      </c>
      <c r="F94" t="s">
        <v>107</v>
      </c>
      <c r="G94" t="s">
        <v>105</v>
      </c>
    </row>
    <row r="95" spans="1:8" x14ac:dyDescent="0.25">
      <c r="A95" s="2">
        <v>43724.5</v>
      </c>
      <c r="B95">
        <v>5</v>
      </c>
      <c r="C95" t="s">
        <v>108</v>
      </c>
      <c r="D95">
        <f t="shared" si="2"/>
        <v>5060.4599999999982</v>
      </c>
      <c r="E95" s="18" t="s">
        <v>8</v>
      </c>
      <c r="F95" s="9" t="s">
        <v>27</v>
      </c>
    </row>
    <row r="96" spans="1:8" x14ac:dyDescent="0.25">
      <c r="A96" s="2">
        <v>43724.5</v>
      </c>
      <c r="B96">
        <v>1.5</v>
      </c>
      <c r="C96" t="s">
        <v>109</v>
      </c>
      <c r="D96">
        <f t="shared" si="2"/>
        <v>5061.9599999999982</v>
      </c>
      <c r="E96" s="18" t="s">
        <v>8</v>
      </c>
      <c r="F96" s="9" t="s">
        <v>27</v>
      </c>
    </row>
    <row r="97" spans="1:9" ht="15.75" thickBot="1" x14ac:dyDescent="0.3">
      <c r="A97" s="2">
        <v>43725.5</v>
      </c>
      <c r="B97">
        <v>-5</v>
      </c>
      <c r="C97" t="s">
        <v>110</v>
      </c>
      <c r="D97">
        <f t="shared" si="2"/>
        <v>5056.9599999999982</v>
      </c>
      <c r="E97" s="19" t="s">
        <v>33</v>
      </c>
      <c r="F97" t="s">
        <v>34</v>
      </c>
      <c r="G97" t="s">
        <v>78</v>
      </c>
    </row>
    <row r="98" spans="1:9" ht="15.75" thickBot="1" x14ac:dyDescent="0.3">
      <c r="A98" s="2">
        <v>43727.5</v>
      </c>
      <c r="B98">
        <v>-31.4</v>
      </c>
      <c r="C98" t="s">
        <v>111</v>
      </c>
      <c r="D98">
        <f t="shared" si="2"/>
        <v>5025.5599999999986</v>
      </c>
      <c r="E98" s="20" t="s">
        <v>8</v>
      </c>
      <c r="F98" s="9" t="s">
        <v>27</v>
      </c>
      <c r="G98" t="s">
        <v>10</v>
      </c>
    </row>
    <row r="99" spans="1:9" x14ac:dyDescent="0.25">
      <c r="A99" s="2">
        <v>43731.5</v>
      </c>
      <c r="B99">
        <v>-210.35</v>
      </c>
      <c r="C99" t="s">
        <v>112</v>
      </c>
      <c r="D99">
        <f t="shared" si="2"/>
        <v>4815.2099999999982</v>
      </c>
      <c r="E99" s="19" t="s">
        <v>33</v>
      </c>
      <c r="F99" t="s">
        <v>34</v>
      </c>
      <c r="G99" t="s">
        <v>113</v>
      </c>
    </row>
    <row r="100" spans="1:9" ht="15.75" thickBot="1" x14ac:dyDescent="0.3">
      <c r="A100" s="2">
        <v>43738.5</v>
      </c>
      <c r="B100">
        <v>10</v>
      </c>
      <c r="C100" t="s">
        <v>114</v>
      </c>
      <c r="D100">
        <f t="shared" si="2"/>
        <v>4825.2099999999982</v>
      </c>
      <c r="E100" s="18" t="s">
        <v>8</v>
      </c>
      <c r="F100" s="9" t="s">
        <v>27</v>
      </c>
    </row>
    <row r="101" spans="1:9" ht="15.75" thickBot="1" x14ac:dyDescent="0.3">
      <c r="A101" s="2">
        <v>43738.5</v>
      </c>
      <c r="B101">
        <v>-1.4</v>
      </c>
      <c r="C101" t="s">
        <v>23</v>
      </c>
      <c r="D101">
        <f t="shared" si="2"/>
        <v>4823.8099999999986</v>
      </c>
      <c r="E101" s="20" t="s">
        <v>8</v>
      </c>
      <c r="F101" s="9" t="s">
        <v>27</v>
      </c>
      <c r="G101" t="s">
        <v>10</v>
      </c>
      <c r="I101" t="s">
        <v>115</v>
      </c>
    </row>
    <row r="102" spans="1:9" ht="15.75" thickBot="1" x14ac:dyDescent="0.3">
      <c r="A102" s="2">
        <v>43739.5</v>
      </c>
      <c r="B102">
        <v>10</v>
      </c>
      <c r="C102" t="s">
        <v>116</v>
      </c>
      <c r="D102">
        <f t="shared" si="2"/>
        <v>4833.8099999999986</v>
      </c>
      <c r="E102" s="18" t="s">
        <v>8</v>
      </c>
      <c r="F102" s="9" t="s">
        <v>27</v>
      </c>
    </row>
    <row r="103" spans="1:9" ht="15.75" thickBot="1" x14ac:dyDescent="0.3">
      <c r="A103" s="2">
        <v>43740.5</v>
      </c>
      <c r="B103">
        <v>-3.5</v>
      </c>
      <c r="C103" t="s">
        <v>23</v>
      </c>
      <c r="D103">
        <f t="shared" si="2"/>
        <v>4830.3099999999986</v>
      </c>
      <c r="E103" s="20" t="s">
        <v>8</v>
      </c>
      <c r="F103" s="9" t="s">
        <v>27</v>
      </c>
      <c r="G103" t="s">
        <v>10</v>
      </c>
    </row>
    <row r="104" spans="1:9" x14ac:dyDescent="0.25">
      <c r="A104" s="2">
        <v>43740.5</v>
      </c>
      <c r="B104">
        <v>10</v>
      </c>
      <c r="C104" t="s">
        <v>117</v>
      </c>
      <c r="D104">
        <f t="shared" si="2"/>
        <v>4840.3099999999986</v>
      </c>
      <c r="E104" s="18" t="s">
        <v>8</v>
      </c>
      <c r="F104" s="9" t="s">
        <v>27</v>
      </c>
    </row>
    <row r="105" spans="1:9" x14ac:dyDescent="0.25">
      <c r="A105" s="2">
        <v>43740.5</v>
      </c>
      <c r="B105">
        <v>30</v>
      </c>
      <c r="C105" t="s">
        <v>118</v>
      </c>
      <c r="D105">
        <f t="shared" si="2"/>
        <v>4870.3099999999986</v>
      </c>
      <c r="E105" s="18" t="s">
        <v>8</v>
      </c>
      <c r="F105" s="9" t="s">
        <v>27</v>
      </c>
    </row>
    <row r="106" spans="1:9" x14ac:dyDescent="0.25">
      <c r="A106" s="2">
        <v>43740.5</v>
      </c>
      <c r="B106">
        <v>30</v>
      </c>
      <c r="C106" t="s">
        <v>119</v>
      </c>
      <c r="D106">
        <f t="shared" si="2"/>
        <v>4900.3099999999986</v>
      </c>
      <c r="E106" s="21" t="s">
        <v>29</v>
      </c>
      <c r="F106" t="s">
        <v>30</v>
      </c>
      <c r="G106" t="s">
        <v>41</v>
      </c>
    </row>
    <row r="107" spans="1:9" ht="15.75" thickBot="1" x14ac:dyDescent="0.3">
      <c r="A107" s="2">
        <v>43741.5</v>
      </c>
      <c r="B107">
        <v>5</v>
      </c>
      <c r="C107" t="s">
        <v>120</v>
      </c>
      <c r="D107">
        <f t="shared" si="2"/>
        <v>4905.3099999999986</v>
      </c>
      <c r="E107" s="18" t="s">
        <v>8</v>
      </c>
      <c r="F107" s="9" t="s">
        <v>27</v>
      </c>
    </row>
    <row r="108" spans="1:9" ht="15.75" thickBot="1" x14ac:dyDescent="0.3">
      <c r="A108" s="2">
        <v>43741.5</v>
      </c>
      <c r="B108">
        <v>-2.8</v>
      </c>
      <c r="C108" t="s">
        <v>23</v>
      </c>
      <c r="D108">
        <f t="shared" si="2"/>
        <v>4902.5099999999984</v>
      </c>
      <c r="E108" s="20" t="s">
        <v>8</v>
      </c>
      <c r="F108" s="9" t="s">
        <v>27</v>
      </c>
      <c r="G108" t="s">
        <v>10</v>
      </c>
    </row>
    <row r="109" spans="1:9" x14ac:dyDescent="0.25">
      <c r="A109" s="2">
        <v>43741.5</v>
      </c>
      <c r="B109">
        <v>100</v>
      </c>
      <c r="C109" t="s">
        <v>121</v>
      </c>
      <c r="D109">
        <f t="shared" si="2"/>
        <v>5002.5099999999984</v>
      </c>
      <c r="E109" s="21" t="s">
        <v>29</v>
      </c>
      <c r="F109" t="s">
        <v>40</v>
      </c>
      <c r="G109" t="s">
        <v>41</v>
      </c>
    </row>
    <row r="110" spans="1:9" x14ac:dyDescent="0.25">
      <c r="A110" s="2">
        <v>43741.5</v>
      </c>
      <c r="B110">
        <v>5</v>
      </c>
      <c r="C110" t="s">
        <v>122</v>
      </c>
      <c r="D110">
        <f t="shared" si="2"/>
        <v>5007.5099999999984</v>
      </c>
      <c r="E110" s="18" t="s">
        <v>8</v>
      </c>
      <c r="F110" s="9" t="s">
        <v>27</v>
      </c>
    </row>
    <row r="111" spans="1:9" x14ac:dyDescent="0.25">
      <c r="A111" s="2">
        <v>43741.5</v>
      </c>
      <c r="B111">
        <v>20</v>
      </c>
      <c r="C111" t="s">
        <v>123</v>
      </c>
      <c r="D111">
        <f t="shared" si="2"/>
        <v>5027.5099999999984</v>
      </c>
      <c r="E111" s="18" t="s">
        <v>8</v>
      </c>
      <c r="F111" s="9" t="s">
        <v>27</v>
      </c>
    </row>
    <row r="112" spans="1:9" x14ac:dyDescent="0.25">
      <c r="A112" s="2">
        <v>43745.5</v>
      </c>
      <c r="B112">
        <v>2.5</v>
      </c>
      <c r="C112" t="s">
        <v>124</v>
      </c>
      <c r="D112">
        <f t="shared" si="2"/>
        <v>5030.0099999999984</v>
      </c>
      <c r="E112" s="18" t="s">
        <v>8</v>
      </c>
      <c r="F112" s="9" t="s">
        <v>27</v>
      </c>
    </row>
    <row r="113" spans="1:7" x14ac:dyDescent="0.25">
      <c r="A113" s="2">
        <v>43745.5</v>
      </c>
      <c r="B113">
        <v>2.5</v>
      </c>
      <c r="C113" t="s">
        <v>124</v>
      </c>
      <c r="D113">
        <f t="shared" si="2"/>
        <v>5032.5099999999984</v>
      </c>
      <c r="E113" s="18" t="s">
        <v>8</v>
      </c>
      <c r="F113" s="9" t="s">
        <v>27</v>
      </c>
    </row>
    <row r="114" spans="1:7" x14ac:dyDescent="0.25">
      <c r="A114" s="2">
        <v>43745.5</v>
      </c>
      <c r="B114">
        <v>2.5</v>
      </c>
      <c r="C114" t="s">
        <v>124</v>
      </c>
      <c r="D114">
        <f t="shared" si="2"/>
        <v>5035.0099999999984</v>
      </c>
      <c r="E114" s="18" t="s">
        <v>8</v>
      </c>
      <c r="F114" s="9" t="s">
        <v>27</v>
      </c>
    </row>
    <row r="115" spans="1:7" x14ac:dyDescent="0.25">
      <c r="A115" s="2">
        <v>43745.5</v>
      </c>
      <c r="B115">
        <v>2.2000000000000002</v>
      </c>
      <c r="C115" t="s">
        <v>125</v>
      </c>
      <c r="D115">
        <f t="shared" si="2"/>
        <v>5037.2099999999982</v>
      </c>
      <c r="E115" s="21" t="s">
        <v>29</v>
      </c>
      <c r="F115" t="s">
        <v>30</v>
      </c>
      <c r="G115" t="s">
        <v>41</v>
      </c>
    </row>
    <row r="116" spans="1:7" x14ac:dyDescent="0.25">
      <c r="A116" s="2">
        <v>43745.5</v>
      </c>
      <c r="B116">
        <v>1.5</v>
      </c>
      <c r="C116" t="s">
        <v>126</v>
      </c>
      <c r="D116">
        <f t="shared" si="2"/>
        <v>5038.7099999999982</v>
      </c>
      <c r="E116" s="18" t="s">
        <v>8</v>
      </c>
      <c r="F116" s="9" t="s">
        <v>27</v>
      </c>
    </row>
    <row r="117" spans="1:7" x14ac:dyDescent="0.25">
      <c r="A117" s="2">
        <v>43746.5</v>
      </c>
      <c r="B117">
        <v>60</v>
      </c>
      <c r="C117" t="s">
        <v>127</v>
      </c>
      <c r="D117">
        <f t="shared" si="2"/>
        <v>5098.7099999999982</v>
      </c>
      <c r="E117" s="16" t="s">
        <v>74</v>
      </c>
      <c r="F117" t="s">
        <v>107</v>
      </c>
      <c r="G117" t="s">
        <v>105</v>
      </c>
    </row>
    <row r="118" spans="1:7" ht="15.75" thickBot="1" x14ac:dyDescent="0.3">
      <c r="A118" s="2">
        <v>43746.5</v>
      </c>
      <c r="B118">
        <v>35</v>
      </c>
      <c r="C118" t="s">
        <v>128</v>
      </c>
      <c r="D118">
        <f t="shared" si="2"/>
        <v>5133.7099999999982</v>
      </c>
      <c r="E118" s="18" t="s">
        <v>8</v>
      </c>
      <c r="F118" s="9" t="s">
        <v>27</v>
      </c>
    </row>
    <row r="119" spans="1:7" ht="15.75" thickBot="1" x14ac:dyDescent="0.3">
      <c r="A119" s="2">
        <v>43746.5</v>
      </c>
      <c r="B119">
        <v>-13.3</v>
      </c>
      <c r="C119" t="s">
        <v>23</v>
      </c>
      <c r="D119">
        <f t="shared" si="2"/>
        <v>5120.409999999998</v>
      </c>
      <c r="E119" s="20" t="s">
        <v>8</v>
      </c>
      <c r="F119" s="9" t="s">
        <v>27</v>
      </c>
      <c r="G119" t="s">
        <v>10</v>
      </c>
    </row>
    <row r="120" spans="1:7" x14ac:dyDescent="0.25">
      <c r="A120" s="2">
        <v>43746.5</v>
      </c>
      <c r="B120">
        <v>1.5</v>
      </c>
      <c r="C120" t="s">
        <v>129</v>
      </c>
      <c r="D120">
        <f t="shared" si="2"/>
        <v>5121.909999999998</v>
      </c>
      <c r="E120" s="18" t="s">
        <v>8</v>
      </c>
      <c r="F120" s="9" t="s">
        <v>27</v>
      </c>
    </row>
    <row r="121" spans="1:7" x14ac:dyDescent="0.25">
      <c r="A121" s="2">
        <v>43747.5</v>
      </c>
      <c r="B121">
        <v>15</v>
      </c>
      <c r="C121" t="s">
        <v>130</v>
      </c>
      <c r="D121">
        <f t="shared" si="2"/>
        <v>5136.909999999998</v>
      </c>
      <c r="E121" s="18" t="s">
        <v>8</v>
      </c>
      <c r="F121" s="9" t="s">
        <v>27</v>
      </c>
    </row>
    <row r="122" spans="1:7" x14ac:dyDescent="0.25">
      <c r="A122" s="2">
        <v>43748.5</v>
      </c>
      <c r="B122">
        <v>30</v>
      </c>
      <c r="C122" t="s">
        <v>131</v>
      </c>
      <c r="D122">
        <f t="shared" si="2"/>
        <v>5166.909999999998</v>
      </c>
      <c r="E122" s="21" t="s">
        <v>29</v>
      </c>
      <c r="F122" t="s">
        <v>30</v>
      </c>
      <c r="G122" t="s">
        <v>41</v>
      </c>
    </row>
    <row r="123" spans="1:7" x14ac:dyDescent="0.25">
      <c r="A123" s="2">
        <v>43749</v>
      </c>
      <c r="B123" s="22">
        <v>100</v>
      </c>
      <c r="C123" t="s">
        <v>132</v>
      </c>
      <c r="D123">
        <f t="shared" si="2"/>
        <v>5266.909999999998</v>
      </c>
      <c r="E123" s="23" t="s">
        <v>133</v>
      </c>
      <c r="F123" s="24" t="s">
        <v>134</v>
      </c>
    </row>
    <row r="124" spans="1:7" x14ac:dyDescent="0.25">
      <c r="A124" s="2">
        <v>43749</v>
      </c>
      <c r="B124" s="22">
        <v>100</v>
      </c>
      <c r="C124" t="s">
        <v>135</v>
      </c>
      <c r="D124">
        <f t="shared" si="2"/>
        <v>5366.909999999998</v>
      </c>
      <c r="E124" s="23" t="s">
        <v>133</v>
      </c>
      <c r="F124" s="24" t="s">
        <v>134</v>
      </c>
    </row>
    <row r="125" spans="1:7" x14ac:dyDescent="0.25">
      <c r="A125" s="2">
        <v>43749</v>
      </c>
      <c r="B125" s="22">
        <v>40</v>
      </c>
      <c r="C125" t="s">
        <v>136</v>
      </c>
      <c r="D125">
        <f t="shared" si="2"/>
        <v>5406.909999999998</v>
      </c>
      <c r="E125" s="23" t="s">
        <v>133</v>
      </c>
      <c r="F125" s="24" t="s">
        <v>134</v>
      </c>
    </row>
    <row r="126" spans="1:7" x14ac:dyDescent="0.25">
      <c r="A126" s="2">
        <v>43749</v>
      </c>
      <c r="B126" s="22">
        <v>40</v>
      </c>
      <c r="C126" t="s">
        <v>137</v>
      </c>
      <c r="D126">
        <f t="shared" si="2"/>
        <v>5446.909999999998</v>
      </c>
      <c r="E126" s="23" t="s">
        <v>133</v>
      </c>
      <c r="F126" s="24" t="s">
        <v>134</v>
      </c>
    </row>
    <row r="127" spans="1:7" x14ac:dyDescent="0.25">
      <c r="A127" s="2">
        <v>43749</v>
      </c>
      <c r="B127" s="22">
        <v>100</v>
      </c>
      <c r="C127" t="s">
        <v>138</v>
      </c>
      <c r="D127">
        <f t="shared" si="2"/>
        <v>5546.909999999998</v>
      </c>
      <c r="E127" s="23" t="s">
        <v>133</v>
      </c>
      <c r="F127" s="24" t="s">
        <v>134</v>
      </c>
    </row>
    <row r="128" spans="1:7" x14ac:dyDescent="0.25">
      <c r="A128" s="2">
        <v>43749</v>
      </c>
      <c r="B128" s="22">
        <v>13.33</v>
      </c>
      <c r="C128" t="s">
        <v>139</v>
      </c>
      <c r="D128">
        <f t="shared" si="2"/>
        <v>5560.239999999998</v>
      </c>
      <c r="E128" s="23" t="s">
        <v>133</v>
      </c>
      <c r="F128" s="24" t="s">
        <v>140</v>
      </c>
    </row>
    <row r="129" spans="1:10" x14ac:dyDescent="0.25">
      <c r="A129" s="2">
        <v>43749</v>
      </c>
      <c r="B129" s="22">
        <v>50</v>
      </c>
      <c r="C129" t="s">
        <v>141</v>
      </c>
      <c r="D129">
        <f t="shared" si="2"/>
        <v>5610.239999999998</v>
      </c>
      <c r="E129" s="23" t="s">
        <v>133</v>
      </c>
      <c r="F129" s="24" t="s">
        <v>134</v>
      </c>
    </row>
    <row r="130" spans="1:10" x14ac:dyDescent="0.25">
      <c r="A130" s="2">
        <v>43749</v>
      </c>
      <c r="B130" s="22">
        <v>40</v>
      </c>
      <c r="C130" t="s">
        <v>142</v>
      </c>
      <c r="D130">
        <f t="shared" si="2"/>
        <v>5650.239999999998</v>
      </c>
      <c r="E130" s="23" t="s">
        <v>133</v>
      </c>
      <c r="F130" s="24" t="s">
        <v>134</v>
      </c>
    </row>
    <row r="131" spans="1:10" x14ac:dyDescent="0.25">
      <c r="A131" s="2">
        <v>43749</v>
      </c>
      <c r="B131" s="22">
        <v>40</v>
      </c>
      <c r="C131" t="s">
        <v>143</v>
      </c>
      <c r="D131">
        <f t="shared" si="2"/>
        <v>5690.239999999998</v>
      </c>
      <c r="E131" s="23" t="s">
        <v>133</v>
      </c>
      <c r="F131" s="24" t="s">
        <v>134</v>
      </c>
    </row>
    <row r="132" spans="1:10" x14ac:dyDescent="0.25">
      <c r="A132" s="2">
        <v>43749</v>
      </c>
      <c r="B132" s="22">
        <v>100</v>
      </c>
      <c r="C132" t="s">
        <v>144</v>
      </c>
      <c r="D132">
        <f t="shared" si="2"/>
        <v>5790.239999999998</v>
      </c>
      <c r="E132" s="23" t="s">
        <v>133</v>
      </c>
      <c r="F132" s="24" t="s">
        <v>134</v>
      </c>
    </row>
    <row r="133" spans="1:10" x14ac:dyDescent="0.25">
      <c r="A133" s="2">
        <v>43749</v>
      </c>
      <c r="B133" s="22">
        <v>33.33</v>
      </c>
      <c r="C133" t="s">
        <v>145</v>
      </c>
      <c r="D133">
        <f t="shared" si="2"/>
        <v>5823.5699999999979</v>
      </c>
      <c r="E133" s="23" t="s">
        <v>133</v>
      </c>
      <c r="F133" s="24" t="s">
        <v>140</v>
      </c>
    </row>
    <row r="134" spans="1:10" x14ac:dyDescent="0.25">
      <c r="A134" s="2">
        <v>43749</v>
      </c>
      <c r="B134" s="22">
        <v>25</v>
      </c>
      <c r="C134" t="s">
        <v>146</v>
      </c>
      <c r="D134">
        <f t="shared" si="2"/>
        <v>5848.5699999999979</v>
      </c>
      <c r="E134" s="23" t="s">
        <v>133</v>
      </c>
      <c r="F134" s="24" t="s">
        <v>147</v>
      </c>
    </row>
    <row r="135" spans="1:10" x14ac:dyDescent="0.25">
      <c r="A135" s="2">
        <v>43749</v>
      </c>
      <c r="B135" s="22">
        <v>40</v>
      </c>
      <c r="C135" t="s">
        <v>148</v>
      </c>
      <c r="D135">
        <f t="shared" si="2"/>
        <v>5888.5699999999979</v>
      </c>
      <c r="E135" s="23" t="s">
        <v>133</v>
      </c>
      <c r="F135" s="24" t="s">
        <v>134</v>
      </c>
    </row>
    <row r="136" spans="1:10" x14ac:dyDescent="0.25">
      <c r="A136" s="2">
        <v>43749</v>
      </c>
      <c r="B136" s="22">
        <v>50</v>
      </c>
      <c r="C136" t="s">
        <v>149</v>
      </c>
      <c r="D136">
        <f t="shared" si="2"/>
        <v>5938.5699999999979</v>
      </c>
      <c r="E136" s="23" t="s">
        <v>133</v>
      </c>
      <c r="F136" s="24" t="s">
        <v>147</v>
      </c>
    </row>
    <row r="137" spans="1:10" x14ac:dyDescent="0.25">
      <c r="A137" s="2">
        <v>43749</v>
      </c>
      <c r="B137" s="22">
        <v>30</v>
      </c>
      <c r="C137" t="s">
        <v>150</v>
      </c>
      <c r="D137">
        <f t="shared" si="2"/>
        <v>5968.5699999999979</v>
      </c>
      <c r="E137" s="23" t="s">
        <v>133</v>
      </c>
      <c r="F137" s="24" t="s">
        <v>147</v>
      </c>
    </row>
    <row r="138" spans="1:10" x14ac:dyDescent="0.25">
      <c r="A138" s="2">
        <v>43749</v>
      </c>
      <c r="B138" s="22">
        <v>20</v>
      </c>
      <c r="C138" t="s">
        <v>151</v>
      </c>
      <c r="D138">
        <f t="shared" si="2"/>
        <v>5988.5699999999979</v>
      </c>
      <c r="E138" s="23" t="s">
        <v>133</v>
      </c>
      <c r="F138" s="24" t="s">
        <v>147</v>
      </c>
    </row>
    <row r="139" spans="1:10" x14ac:dyDescent="0.25">
      <c r="A139" s="2">
        <v>43749</v>
      </c>
      <c r="B139" s="22">
        <v>40</v>
      </c>
      <c r="C139" t="s">
        <v>152</v>
      </c>
      <c r="D139">
        <f t="shared" si="2"/>
        <v>6028.5699999999979</v>
      </c>
      <c r="E139" s="23" t="s">
        <v>133</v>
      </c>
      <c r="F139" s="24" t="s">
        <v>134</v>
      </c>
    </row>
    <row r="140" spans="1:10" x14ac:dyDescent="0.25">
      <c r="A140" s="2">
        <v>43749</v>
      </c>
      <c r="B140" s="22">
        <v>40</v>
      </c>
      <c r="C140" t="s">
        <v>153</v>
      </c>
      <c r="D140">
        <f t="shared" si="2"/>
        <v>6068.5699999999979</v>
      </c>
      <c r="E140" s="23" t="s">
        <v>133</v>
      </c>
      <c r="F140" s="24" t="s">
        <v>134</v>
      </c>
    </row>
    <row r="141" spans="1:10" x14ac:dyDescent="0.25">
      <c r="A141" s="2">
        <v>43749</v>
      </c>
      <c r="B141" s="22">
        <v>40</v>
      </c>
      <c r="C141" t="s">
        <v>154</v>
      </c>
      <c r="D141">
        <f t="shared" si="2"/>
        <v>6108.5699999999979</v>
      </c>
      <c r="E141" s="23" t="s">
        <v>133</v>
      </c>
      <c r="F141" s="24" t="s">
        <v>134</v>
      </c>
    </row>
    <row r="142" spans="1:10" ht="15.75" thickBot="1" x14ac:dyDescent="0.3">
      <c r="A142" s="2">
        <v>43749</v>
      </c>
      <c r="B142" s="22">
        <v>-11.5</v>
      </c>
      <c r="C142" t="s">
        <v>155</v>
      </c>
      <c r="D142">
        <f t="shared" si="2"/>
        <v>6097.0699999999979</v>
      </c>
      <c r="E142" s="19" t="s">
        <v>33</v>
      </c>
      <c r="F142" t="s">
        <v>89</v>
      </c>
    </row>
    <row r="143" spans="1:10" ht="15.75" thickBot="1" x14ac:dyDescent="0.3">
      <c r="A143" s="2">
        <v>43752</v>
      </c>
      <c r="B143" s="25">
        <v>-2.1</v>
      </c>
      <c r="C143" s="25" t="s">
        <v>156</v>
      </c>
      <c r="D143">
        <f t="shared" si="2"/>
        <v>6094.9699999999975</v>
      </c>
      <c r="E143" s="20" t="s">
        <v>8</v>
      </c>
      <c r="F143" s="9" t="s">
        <v>27</v>
      </c>
      <c r="G143" t="s">
        <v>10</v>
      </c>
      <c r="I143" t="s">
        <v>157</v>
      </c>
    </row>
    <row r="144" spans="1:10" ht="15.75" thickBot="1" x14ac:dyDescent="0.3">
      <c r="A144" s="7">
        <v>43756</v>
      </c>
      <c r="B144" s="8">
        <v>-318.51</v>
      </c>
      <c r="C144" s="8" t="s">
        <v>158</v>
      </c>
      <c r="D144" s="8">
        <f t="shared" si="2"/>
        <v>5776.4599999999973</v>
      </c>
      <c r="E144" s="26" t="s">
        <v>8</v>
      </c>
      <c r="F144" s="8" t="s">
        <v>159</v>
      </c>
      <c r="H144" s="11" t="s">
        <v>10</v>
      </c>
      <c r="I144" t="s">
        <v>157</v>
      </c>
      <c r="J144" s="4" t="s">
        <v>160</v>
      </c>
    </row>
    <row r="145" spans="1:9" ht="15.75" thickBot="1" x14ac:dyDescent="0.3">
      <c r="A145" s="2">
        <v>43762.5</v>
      </c>
      <c r="B145">
        <v>10</v>
      </c>
      <c r="C145" t="s">
        <v>161</v>
      </c>
      <c r="D145">
        <f t="shared" si="2"/>
        <v>5786.4599999999973</v>
      </c>
      <c r="E145" s="18" t="s">
        <v>8</v>
      </c>
      <c r="F145" s="9" t="s">
        <v>27</v>
      </c>
    </row>
    <row r="146" spans="1:9" ht="15.75" thickBot="1" x14ac:dyDescent="0.3">
      <c r="A146" s="2">
        <v>43766</v>
      </c>
      <c r="B146" s="25">
        <v>-25.41</v>
      </c>
      <c r="C146" s="25" t="s">
        <v>162</v>
      </c>
      <c r="D146">
        <f t="shared" si="2"/>
        <v>5761.0499999999975</v>
      </c>
      <c r="E146" s="20" t="s">
        <v>8</v>
      </c>
      <c r="F146" s="9" t="s">
        <v>27</v>
      </c>
      <c r="G146" t="s">
        <v>163</v>
      </c>
      <c r="H146" s="11" t="s">
        <v>10</v>
      </c>
      <c r="I146" t="s">
        <v>157</v>
      </c>
    </row>
    <row r="147" spans="1:9" x14ac:dyDescent="0.25">
      <c r="A147" s="2">
        <v>43769</v>
      </c>
      <c r="B147" s="22">
        <v>40</v>
      </c>
      <c r="C147" t="s">
        <v>164</v>
      </c>
      <c r="D147">
        <f t="shared" si="2"/>
        <v>5801.0499999999975</v>
      </c>
      <c r="E147" s="21" t="s">
        <v>29</v>
      </c>
      <c r="F147" t="s">
        <v>30</v>
      </c>
      <c r="G147" t="s">
        <v>41</v>
      </c>
    </row>
    <row r="148" spans="1:9" ht="15.75" thickBot="1" x14ac:dyDescent="0.3">
      <c r="A148" s="2">
        <v>43773.458333333336</v>
      </c>
      <c r="B148">
        <v>30</v>
      </c>
      <c r="C148" t="s">
        <v>119</v>
      </c>
      <c r="D148">
        <f t="shared" si="2"/>
        <v>5831.0499999999975</v>
      </c>
      <c r="E148" s="21" t="s">
        <v>29</v>
      </c>
      <c r="F148" t="s">
        <v>30</v>
      </c>
      <c r="G148" t="s">
        <v>31</v>
      </c>
    </row>
    <row r="149" spans="1:9" ht="15.75" thickBot="1" x14ac:dyDescent="0.3">
      <c r="A149" s="2">
        <v>43777</v>
      </c>
      <c r="B149" s="25">
        <v>-19.7</v>
      </c>
      <c r="C149" s="25" t="s">
        <v>156</v>
      </c>
      <c r="D149">
        <f t="shared" si="2"/>
        <v>5811.3499999999976</v>
      </c>
      <c r="E149" s="20" t="s">
        <v>8</v>
      </c>
      <c r="F149" s="9" t="s">
        <v>27</v>
      </c>
      <c r="G149" t="s">
        <v>163</v>
      </c>
      <c r="H149" s="11" t="s">
        <v>10</v>
      </c>
      <c r="I149" t="s">
        <v>157</v>
      </c>
    </row>
    <row r="150" spans="1:9" x14ac:dyDescent="0.25">
      <c r="A150" s="2">
        <v>43780</v>
      </c>
      <c r="B150" s="22">
        <v>30</v>
      </c>
      <c r="C150" t="s">
        <v>165</v>
      </c>
      <c r="D150">
        <f t="shared" ref="D150:D202" si="3">+D149+B150</f>
        <v>5841.3499999999976</v>
      </c>
      <c r="E150" s="23" t="s">
        <v>133</v>
      </c>
      <c r="F150" s="24" t="s">
        <v>147</v>
      </c>
    </row>
    <row r="151" spans="1:9" x14ac:dyDescent="0.25">
      <c r="A151" s="2">
        <v>43780</v>
      </c>
      <c r="B151" s="22">
        <v>20</v>
      </c>
      <c r="C151" t="s">
        <v>166</v>
      </c>
      <c r="D151">
        <f t="shared" si="3"/>
        <v>5861.3499999999976</v>
      </c>
      <c r="E151" s="23" t="s">
        <v>133</v>
      </c>
      <c r="F151" s="24" t="s">
        <v>147</v>
      </c>
    </row>
    <row r="152" spans="1:9" x14ac:dyDescent="0.25">
      <c r="A152" s="2">
        <v>43780</v>
      </c>
      <c r="B152" s="22">
        <v>20</v>
      </c>
      <c r="C152" t="s">
        <v>167</v>
      </c>
      <c r="D152">
        <f t="shared" si="3"/>
        <v>5881.3499999999976</v>
      </c>
      <c r="E152" s="23" t="s">
        <v>133</v>
      </c>
      <c r="F152" s="24" t="s">
        <v>147</v>
      </c>
    </row>
    <row r="153" spans="1:9" x14ac:dyDescent="0.25">
      <c r="A153" s="2">
        <v>43780</v>
      </c>
      <c r="B153" s="22">
        <v>40</v>
      </c>
      <c r="C153" t="s">
        <v>168</v>
      </c>
      <c r="D153">
        <f t="shared" si="3"/>
        <v>5921.3499999999976</v>
      </c>
      <c r="E153" s="23" t="s">
        <v>133</v>
      </c>
      <c r="F153" s="24" t="s">
        <v>134</v>
      </c>
    </row>
    <row r="154" spans="1:9" x14ac:dyDescent="0.25">
      <c r="A154" s="2">
        <v>43780</v>
      </c>
      <c r="B154" s="22">
        <v>40</v>
      </c>
      <c r="C154" t="s">
        <v>169</v>
      </c>
      <c r="D154">
        <f t="shared" si="3"/>
        <v>5961.3499999999976</v>
      </c>
      <c r="E154" s="23" t="s">
        <v>133</v>
      </c>
      <c r="F154" s="24" t="s">
        <v>134</v>
      </c>
    </row>
    <row r="155" spans="1:9" x14ac:dyDescent="0.25">
      <c r="A155" s="2">
        <v>43780</v>
      </c>
      <c r="B155" s="22">
        <v>41</v>
      </c>
      <c r="C155" t="s">
        <v>170</v>
      </c>
      <c r="D155">
        <f t="shared" si="3"/>
        <v>6002.3499999999976</v>
      </c>
      <c r="E155" s="23" t="s">
        <v>133</v>
      </c>
      <c r="F155" s="24" t="s">
        <v>134</v>
      </c>
    </row>
    <row r="156" spans="1:9" x14ac:dyDescent="0.25">
      <c r="A156" s="2">
        <v>43780</v>
      </c>
      <c r="B156" s="22">
        <v>13.33</v>
      </c>
      <c r="C156" t="s">
        <v>171</v>
      </c>
      <c r="D156">
        <f t="shared" si="3"/>
        <v>6015.6799999999976</v>
      </c>
      <c r="E156" s="23" t="s">
        <v>133</v>
      </c>
      <c r="F156" s="24" t="s">
        <v>140</v>
      </c>
    </row>
    <row r="157" spans="1:9" x14ac:dyDescent="0.25">
      <c r="A157" s="2">
        <v>43780</v>
      </c>
      <c r="B157" s="22">
        <v>40</v>
      </c>
      <c r="C157" t="s">
        <v>172</v>
      </c>
      <c r="D157">
        <f t="shared" si="3"/>
        <v>6055.6799999999976</v>
      </c>
      <c r="E157" s="23" t="s">
        <v>133</v>
      </c>
      <c r="F157" s="24" t="s">
        <v>134</v>
      </c>
    </row>
    <row r="158" spans="1:9" x14ac:dyDescent="0.25">
      <c r="A158" s="2">
        <v>43780</v>
      </c>
      <c r="B158" s="22">
        <v>40</v>
      </c>
      <c r="C158" t="s">
        <v>173</v>
      </c>
      <c r="D158">
        <f t="shared" si="3"/>
        <v>6095.6799999999976</v>
      </c>
      <c r="E158" s="23" t="s">
        <v>133</v>
      </c>
      <c r="F158" s="24" t="s">
        <v>134</v>
      </c>
    </row>
    <row r="159" spans="1:9" x14ac:dyDescent="0.25">
      <c r="A159" s="2">
        <v>43780</v>
      </c>
      <c r="B159" s="22">
        <v>40</v>
      </c>
      <c r="C159" t="s">
        <v>174</v>
      </c>
      <c r="D159">
        <f t="shared" si="3"/>
        <v>6135.6799999999976</v>
      </c>
      <c r="E159" s="23" t="s">
        <v>133</v>
      </c>
      <c r="F159" s="24" t="s">
        <v>134</v>
      </c>
    </row>
    <row r="160" spans="1:9" x14ac:dyDescent="0.25">
      <c r="A160" s="2">
        <v>43780</v>
      </c>
      <c r="B160" s="22">
        <v>40</v>
      </c>
      <c r="C160" t="s">
        <v>175</v>
      </c>
      <c r="D160">
        <f t="shared" si="3"/>
        <v>6175.6799999999976</v>
      </c>
      <c r="E160" s="23" t="s">
        <v>133</v>
      </c>
      <c r="F160" s="24" t="s">
        <v>134</v>
      </c>
    </row>
    <row r="161" spans="1:8" x14ac:dyDescent="0.25">
      <c r="A161" s="2">
        <v>43780</v>
      </c>
      <c r="B161" s="22">
        <v>40</v>
      </c>
      <c r="C161" t="s">
        <v>176</v>
      </c>
      <c r="D161">
        <f t="shared" si="3"/>
        <v>6215.6799999999976</v>
      </c>
      <c r="E161" s="23" t="s">
        <v>133</v>
      </c>
      <c r="F161" s="24" t="s">
        <v>134</v>
      </c>
    </row>
    <row r="162" spans="1:8" x14ac:dyDescent="0.25">
      <c r="A162" s="2">
        <v>43780</v>
      </c>
      <c r="B162" s="22">
        <v>-7.26</v>
      </c>
      <c r="C162" t="s">
        <v>155</v>
      </c>
      <c r="D162">
        <f t="shared" si="3"/>
        <v>6208.4199999999973</v>
      </c>
      <c r="E162" s="19" t="s">
        <v>33</v>
      </c>
      <c r="F162" t="s">
        <v>89</v>
      </c>
    </row>
    <row r="163" spans="1:8" x14ac:dyDescent="0.25">
      <c r="A163" s="2">
        <v>43782</v>
      </c>
      <c r="B163" s="22">
        <v>120</v>
      </c>
      <c r="C163" t="s">
        <v>39</v>
      </c>
      <c r="D163">
        <f t="shared" si="3"/>
        <v>6328.4199999999973</v>
      </c>
      <c r="E163" s="21" t="s">
        <v>29</v>
      </c>
      <c r="F163" s="24" t="s">
        <v>40</v>
      </c>
      <c r="G163" t="s">
        <v>177</v>
      </c>
    </row>
    <row r="164" spans="1:8" ht="15.75" thickBot="1" x14ac:dyDescent="0.3">
      <c r="A164" s="2">
        <v>43787.458333333336</v>
      </c>
      <c r="B164">
        <v>50</v>
      </c>
      <c r="C164" t="s">
        <v>118</v>
      </c>
      <c r="D164">
        <f t="shared" si="3"/>
        <v>6378.4199999999973</v>
      </c>
      <c r="E164" s="18" t="s">
        <v>8</v>
      </c>
      <c r="F164" s="9" t="s">
        <v>27</v>
      </c>
    </row>
    <row r="165" spans="1:8" ht="15.75" thickBot="1" x14ac:dyDescent="0.3">
      <c r="A165" s="2">
        <v>43790.458333333336</v>
      </c>
      <c r="B165">
        <v>-0.7</v>
      </c>
      <c r="C165" t="s">
        <v>23</v>
      </c>
      <c r="D165">
        <f t="shared" si="3"/>
        <v>6377.7199999999975</v>
      </c>
      <c r="E165" s="20" t="s">
        <v>8</v>
      </c>
      <c r="F165" s="9" t="s">
        <v>27</v>
      </c>
      <c r="G165" t="s">
        <v>10</v>
      </c>
    </row>
    <row r="166" spans="1:8" ht="15.75" thickBot="1" x14ac:dyDescent="0.3">
      <c r="A166" s="7">
        <v>43790.458333333336</v>
      </c>
      <c r="B166" s="8">
        <v>-17.899999999999999</v>
      </c>
      <c r="C166" s="8" t="s">
        <v>23</v>
      </c>
      <c r="D166">
        <f t="shared" si="3"/>
        <v>6359.8199999999979</v>
      </c>
      <c r="E166" s="26" t="s">
        <v>8</v>
      </c>
      <c r="F166" s="8" t="s">
        <v>159</v>
      </c>
      <c r="G166" s="8"/>
    </row>
    <row r="167" spans="1:8" ht="15.75" thickBot="1" x14ac:dyDescent="0.3">
      <c r="A167" s="2">
        <v>43790.458333333336</v>
      </c>
      <c r="B167">
        <v>-25.89</v>
      </c>
      <c r="C167" t="s">
        <v>178</v>
      </c>
      <c r="D167">
        <f t="shared" si="3"/>
        <v>6333.9299999999976</v>
      </c>
      <c r="E167" s="15" t="s">
        <v>74</v>
      </c>
      <c r="F167" t="s">
        <v>179</v>
      </c>
      <c r="G167" t="s">
        <v>178</v>
      </c>
    </row>
    <row r="168" spans="1:8" x14ac:dyDescent="0.25">
      <c r="A168" s="2">
        <v>43790.458333333336</v>
      </c>
      <c r="B168">
        <v>-5</v>
      </c>
      <c r="C168" t="s">
        <v>110</v>
      </c>
      <c r="D168">
        <f t="shared" si="3"/>
        <v>6328.9299999999976</v>
      </c>
      <c r="E168" s="19" t="s">
        <v>33</v>
      </c>
      <c r="F168" t="s">
        <v>34</v>
      </c>
      <c r="G168" t="s">
        <v>78</v>
      </c>
    </row>
    <row r="169" spans="1:8" x14ac:dyDescent="0.25">
      <c r="A169" s="2">
        <v>43794.458333333336</v>
      </c>
      <c r="B169">
        <v>-65.11</v>
      </c>
      <c r="C169" t="s">
        <v>180</v>
      </c>
      <c r="D169">
        <f t="shared" si="3"/>
        <v>6263.8199999999979</v>
      </c>
      <c r="E169" s="19" t="s">
        <v>33</v>
      </c>
      <c r="F169" t="s">
        <v>34</v>
      </c>
      <c r="G169" t="s">
        <v>35</v>
      </c>
      <c r="H169" t="s">
        <v>181</v>
      </c>
    </row>
    <row r="170" spans="1:8" ht="15.75" thickBot="1" x14ac:dyDescent="0.3">
      <c r="A170" s="2">
        <v>43794.458333333336</v>
      </c>
      <c r="B170">
        <v>10</v>
      </c>
      <c r="C170" t="s">
        <v>108</v>
      </c>
      <c r="D170">
        <f t="shared" si="3"/>
        <v>6273.8199999999979</v>
      </c>
      <c r="E170" s="18" t="s">
        <v>8</v>
      </c>
      <c r="F170" s="9" t="s">
        <v>27</v>
      </c>
    </row>
    <row r="171" spans="1:8" ht="15.75" thickBot="1" x14ac:dyDescent="0.3">
      <c r="A171" s="2">
        <v>43796.458333333336</v>
      </c>
      <c r="B171">
        <v>-154.28</v>
      </c>
      <c r="C171" t="s">
        <v>182</v>
      </c>
      <c r="D171">
        <f t="shared" si="3"/>
        <v>6119.5399999999981</v>
      </c>
      <c r="E171" s="20" t="s">
        <v>8</v>
      </c>
      <c r="F171" s="9" t="s">
        <v>27</v>
      </c>
      <c r="G171" t="s">
        <v>163</v>
      </c>
      <c r="H171" t="s">
        <v>10</v>
      </c>
    </row>
    <row r="172" spans="1:8" ht="15.75" thickBot="1" x14ac:dyDescent="0.3">
      <c r="A172" s="2">
        <v>43796.458333333336</v>
      </c>
      <c r="B172">
        <v>-64.94</v>
      </c>
      <c r="C172" t="s">
        <v>183</v>
      </c>
      <c r="D172">
        <f t="shared" si="3"/>
        <v>6054.5999999999985</v>
      </c>
      <c r="E172" s="15" t="s">
        <v>74</v>
      </c>
      <c r="F172" t="s">
        <v>179</v>
      </c>
    </row>
    <row r="173" spans="1:8" x14ac:dyDescent="0.25">
      <c r="A173" s="2">
        <v>43801.458333333336</v>
      </c>
      <c r="B173">
        <v>30</v>
      </c>
      <c r="C173" t="s">
        <v>119</v>
      </c>
      <c r="D173">
        <f t="shared" si="3"/>
        <v>6084.5999999999985</v>
      </c>
      <c r="E173" s="21" t="s">
        <v>29</v>
      </c>
      <c r="F173" s="24" t="s">
        <v>30</v>
      </c>
      <c r="G173" t="s">
        <v>31</v>
      </c>
    </row>
    <row r="174" spans="1:8" ht="15.75" thickBot="1" x14ac:dyDescent="0.3">
      <c r="A174" s="2">
        <v>43803.458333333336</v>
      </c>
      <c r="B174">
        <v>35</v>
      </c>
      <c r="C174" t="s">
        <v>184</v>
      </c>
      <c r="D174">
        <f t="shared" si="3"/>
        <v>6119.5999999999985</v>
      </c>
      <c r="E174" s="21" t="s">
        <v>29</v>
      </c>
      <c r="F174" s="24" t="s">
        <v>30</v>
      </c>
      <c r="G174" t="s">
        <v>41</v>
      </c>
    </row>
    <row r="175" spans="1:8" ht="15.75" thickBot="1" x14ac:dyDescent="0.3">
      <c r="A175" s="2">
        <v>43803.458333333336</v>
      </c>
      <c r="B175">
        <v>-2.2999999999999998</v>
      </c>
      <c r="C175" t="s">
        <v>23</v>
      </c>
      <c r="D175">
        <f t="shared" si="3"/>
        <v>6117.2999999999984</v>
      </c>
      <c r="E175" s="20" t="s">
        <v>8</v>
      </c>
      <c r="F175" s="9" t="s">
        <v>27</v>
      </c>
      <c r="G175" t="s">
        <v>10</v>
      </c>
    </row>
    <row r="176" spans="1:8" x14ac:dyDescent="0.25">
      <c r="A176" s="2">
        <v>43804.458333333336</v>
      </c>
      <c r="B176">
        <v>3</v>
      </c>
      <c r="C176" t="s">
        <v>185</v>
      </c>
      <c r="D176">
        <f t="shared" si="3"/>
        <v>6120.2999999999984</v>
      </c>
      <c r="E176" s="16" t="s">
        <v>74</v>
      </c>
      <c r="F176" t="s">
        <v>179</v>
      </c>
      <c r="G176" t="s">
        <v>178</v>
      </c>
    </row>
    <row r="177" spans="1:10" x14ac:dyDescent="0.25">
      <c r="A177" s="2">
        <v>43804.458333333336</v>
      </c>
      <c r="B177">
        <v>1</v>
      </c>
      <c r="C177" t="s">
        <v>186</v>
      </c>
      <c r="D177">
        <f t="shared" si="3"/>
        <v>6121.2999999999984</v>
      </c>
      <c r="E177" s="21" t="s">
        <v>29</v>
      </c>
      <c r="F177" s="24" t="s">
        <v>30</v>
      </c>
      <c r="G177" t="s">
        <v>41</v>
      </c>
    </row>
    <row r="178" spans="1:10" x14ac:dyDescent="0.25">
      <c r="A178" s="2">
        <v>43808.458333333336</v>
      </c>
      <c r="B178">
        <v>72</v>
      </c>
      <c r="C178" t="s">
        <v>187</v>
      </c>
      <c r="D178">
        <f t="shared" si="3"/>
        <v>6193.2999999999984</v>
      </c>
      <c r="E178" s="16" t="s">
        <v>74</v>
      </c>
      <c r="F178" t="s">
        <v>179</v>
      </c>
      <c r="G178" t="s">
        <v>178</v>
      </c>
    </row>
    <row r="179" spans="1:10" x14ac:dyDescent="0.25">
      <c r="A179" s="7">
        <v>43808.458333333336</v>
      </c>
      <c r="B179" s="8">
        <v>20</v>
      </c>
      <c r="C179" s="8" t="s">
        <v>188</v>
      </c>
      <c r="D179">
        <f t="shared" si="3"/>
        <v>6213.2999999999984</v>
      </c>
      <c r="E179" s="8" t="s">
        <v>8</v>
      </c>
      <c r="F179" s="8" t="s">
        <v>159</v>
      </c>
      <c r="G179" s="8"/>
      <c r="J179" s="4" t="s">
        <v>160</v>
      </c>
    </row>
    <row r="180" spans="1:10" x14ac:dyDescent="0.25">
      <c r="A180" s="2">
        <v>43809.458333333336</v>
      </c>
      <c r="B180">
        <v>83</v>
      </c>
      <c r="C180" t="s">
        <v>189</v>
      </c>
      <c r="D180">
        <f t="shared" si="3"/>
        <v>6296.2999999999984</v>
      </c>
      <c r="E180" s="16" t="s">
        <v>74</v>
      </c>
      <c r="F180" t="s">
        <v>179</v>
      </c>
      <c r="G180" t="s">
        <v>178</v>
      </c>
    </row>
    <row r="181" spans="1:10" x14ac:dyDescent="0.25">
      <c r="A181" s="2">
        <v>43809.458333333336</v>
      </c>
      <c r="B181">
        <v>12</v>
      </c>
      <c r="C181" t="s">
        <v>190</v>
      </c>
      <c r="D181">
        <f t="shared" si="3"/>
        <v>6308.2999999999984</v>
      </c>
      <c r="E181" s="16" t="s">
        <v>74</v>
      </c>
      <c r="F181" t="s">
        <v>179</v>
      </c>
      <c r="G181" t="s">
        <v>178</v>
      </c>
    </row>
    <row r="182" spans="1:10" x14ac:dyDescent="0.25">
      <c r="A182" s="7">
        <v>43812.458333333336</v>
      </c>
      <c r="B182" s="8">
        <v>10</v>
      </c>
      <c r="C182" s="8" t="s">
        <v>191</v>
      </c>
      <c r="D182">
        <f t="shared" si="3"/>
        <v>6318.2999999999984</v>
      </c>
      <c r="E182" s="8" t="s">
        <v>8</v>
      </c>
      <c r="F182" s="8" t="s">
        <v>159</v>
      </c>
      <c r="G182" s="8"/>
      <c r="J182" s="4" t="s">
        <v>160</v>
      </c>
    </row>
    <row r="183" spans="1:10" x14ac:dyDescent="0.25">
      <c r="A183" s="2">
        <v>43815.458333333336</v>
      </c>
      <c r="B183">
        <v>51</v>
      </c>
      <c r="C183" t="s">
        <v>192</v>
      </c>
      <c r="D183">
        <f t="shared" si="3"/>
        <v>6369.2999999999984</v>
      </c>
      <c r="E183" s="16" t="s">
        <v>74</v>
      </c>
      <c r="F183" t="s">
        <v>179</v>
      </c>
      <c r="G183" t="s">
        <v>178</v>
      </c>
    </row>
    <row r="184" spans="1:10" x14ac:dyDescent="0.25">
      <c r="A184" s="7">
        <v>43815</v>
      </c>
      <c r="B184" s="8">
        <v>10</v>
      </c>
      <c r="C184" s="8" t="s">
        <v>193</v>
      </c>
      <c r="D184">
        <f t="shared" si="3"/>
        <v>6379.2999999999984</v>
      </c>
      <c r="E184" s="8" t="s">
        <v>8</v>
      </c>
      <c r="F184" s="8" t="s">
        <v>159</v>
      </c>
      <c r="G184" s="8"/>
      <c r="J184" s="4" t="s">
        <v>160</v>
      </c>
    </row>
    <row r="185" spans="1:10" x14ac:dyDescent="0.25">
      <c r="A185" s="7">
        <v>43815</v>
      </c>
      <c r="B185" s="8">
        <v>50</v>
      </c>
      <c r="C185" s="8" t="s">
        <v>194</v>
      </c>
      <c r="D185">
        <f t="shared" si="3"/>
        <v>6429.2999999999984</v>
      </c>
      <c r="E185" s="8" t="s">
        <v>8</v>
      </c>
      <c r="F185" s="8" t="s">
        <v>159</v>
      </c>
      <c r="G185" s="8"/>
      <c r="J185" s="4" t="s">
        <v>160</v>
      </c>
    </row>
    <row r="186" spans="1:10" x14ac:dyDescent="0.25">
      <c r="A186" s="7">
        <v>43815.458333333336</v>
      </c>
      <c r="B186" s="8">
        <v>80</v>
      </c>
      <c r="C186" s="8" t="s">
        <v>195</v>
      </c>
      <c r="D186">
        <f t="shared" si="3"/>
        <v>6509.2999999999984</v>
      </c>
      <c r="E186" s="8" t="s">
        <v>8</v>
      </c>
      <c r="F186" s="8" t="s">
        <v>159</v>
      </c>
      <c r="G186" s="8"/>
      <c r="J186" s="4" t="s">
        <v>160</v>
      </c>
    </row>
    <row r="187" spans="1:10" x14ac:dyDescent="0.25">
      <c r="A187" s="2">
        <v>43815.458333333336</v>
      </c>
      <c r="B187">
        <v>5</v>
      </c>
      <c r="C187" t="s">
        <v>196</v>
      </c>
      <c r="D187">
        <f t="shared" si="3"/>
        <v>6514.2999999999984</v>
      </c>
      <c r="E187" s="16" t="s">
        <v>74</v>
      </c>
      <c r="F187" t="s">
        <v>179</v>
      </c>
      <c r="G187" t="s">
        <v>178</v>
      </c>
    </row>
    <row r="188" spans="1:10" x14ac:dyDescent="0.25">
      <c r="A188" s="2">
        <v>43815.458333333336</v>
      </c>
      <c r="B188">
        <v>5</v>
      </c>
      <c r="C188" t="s">
        <v>196</v>
      </c>
      <c r="D188">
        <f t="shared" si="3"/>
        <v>6519.2999999999984</v>
      </c>
      <c r="E188" s="16" t="s">
        <v>74</v>
      </c>
      <c r="F188" t="s">
        <v>179</v>
      </c>
      <c r="G188" t="s">
        <v>178</v>
      </c>
    </row>
    <row r="189" spans="1:10" x14ac:dyDescent="0.25">
      <c r="A189" s="2">
        <v>43815.458333333336</v>
      </c>
      <c r="B189">
        <v>59</v>
      </c>
      <c r="C189" t="s">
        <v>197</v>
      </c>
      <c r="D189">
        <f t="shared" si="3"/>
        <v>6578.2999999999984</v>
      </c>
      <c r="E189" s="16" t="s">
        <v>74</v>
      </c>
      <c r="F189" t="s">
        <v>179</v>
      </c>
      <c r="G189" t="s">
        <v>178</v>
      </c>
    </row>
    <row r="190" spans="1:10" x14ac:dyDescent="0.25">
      <c r="A190" s="2">
        <v>43815.458333333336</v>
      </c>
      <c r="B190">
        <v>45</v>
      </c>
      <c r="C190" t="s">
        <v>198</v>
      </c>
      <c r="D190">
        <f t="shared" si="3"/>
        <v>6623.2999999999984</v>
      </c>
      <c r="E190" s="16" t="s">
        <v>74</v>
      </c>
      <c r="F190" t="s">
        <v>179</v>
      </c>
      <c r="G190" t="s">
        <v>178</v>
      </c>
    </row>
    <row r="191" spans="1:10" x14ac:dyDescent="0.25">
      <c r="A191" s="2">
        <v>43815.458333333336</v>
      </c>
      <c r="B191">
        <v>20</v>
      </c>
      <c r="C191" t="s">
        <v>199</v>
      </c>
      <c r="D191">
        <f t="shared" si="3"/>
        <v>6643.2999999999984</v>
      </c>
      <c r="E191" s="16" t="s">
        <v>74</v>
      </c>
      <c r="F191" t="s">
        <v>179</v>
      </c>
      <c r="G191" t="s">
        <v>178</v>
      </c>
    </row>
    <row r="192" spans="1:10" x14ac:dyDescent="0.25">
      <c r="A192" s="7">
        <v>43815.458333333336</v>
      </c>
      <c r="B192" s="8">
        <v>20</v>
      </c>
      <c r="C192" s="8" t="s">
        <v>200</v>
      </c>
      <c r="D192">
        <f t="shared" si="3"/>
        <v>6663.2999999999984</v>
      </c>
      <c r="E192" s="8" t="s">
        <v>8</v>
      </c>
      <c r="F192" s="8" t="s">
        <v>159</v>
      </c>
      <c r="G192" s="8"/>
      <c r="J192" s="4" t="s">
        <v>160</v>
      </c>
    </row>
    <row r="193" spans="1:10" x14ac:dyDescent="0.25">
      <c r="A193" s="2">
        <v>43815.458333333336</v>
      </c>
      <c r="B193">
        <v>30</v>
      </c>
      <c r="C193" t="s">
        <v>201</v>
      </c>
      <c r="D193">
        <f t="shared" si="3"/>
        <v>6693.2999999999984</v>
      </c>
      <c r="E193" s="16" t="s">
        <v>74</v>
      </c>
      <c r="F193" t="s">
        <v>179</v>
      </c>
    </row>
    <row r="194" spans="1:10" x14ac:dyDescent="0.25">
      <c r="A194" s="7">
        <v>43815.458333333336</v>
      </c>
      <c r="B194" s="8">
        <v>20</v>
      </c>
      <c r="C194" s="8" t="s">
        <v>202</v>
      </c>
      <c r="D194">
        <f t="shared" si="3"/>
        <v>6713.2999999999984</v>
      </c>
      <c r="E194" s="8" t="s">
        <v>8</v>
      </c>
      <c r="F194" s="8" t="s">
        <v>159</v>
      </c>
    </row>
    <row r="195" spans="1:10" ht="15.75" thickBot="1" x14ac:dyDescent="0.3">
      <c r="A195" s="2">
        <v>43815.458333333336</v>
      </c>
      <c r="B195">
        <v>3</v>
      </c>
      <c r="C195" t="s">
        <v>203</v>
      </c>
      <c r="D195">
        <f t="shared" si="3"/>
        <v>6716.2999999999984</v>
      </c>
      <c r="E195" s="16" t="s">
        <v>74</v>
      </c>
      <c r="F195" t="s">
        <v>179</v>
      </c>
      <c r="G195" t="s">
        <v>178</v>
      </c>
    </row>
    <row r="196" spans="1:10" ht="15.75" thickBot="1" x14ac:dyDescent="0.3">
      <c r="A196" s="7">
        <v>43816.458333333336</v>
      </c>
      <c r="B196" s="8">
        <v>-12.5</v>
      </c>
      <c r="C196" s="8" t="s">
        <v>23</v>
      </c>
      <c r="D196">
        <f t="shared" si="3"/>
        <v>6703.7999999999984</v>
      </c>
      <c r="E196" s="26" t="s">
        <v>8</v>
      </c>
      <c r="F196" s="8" t="s">
        <v>159</v>
      </c>
    </row>
    <row r="197" spans="1:10" x14ac:dyDescent="0.25">
      <c r="A197" s="2">
        <v>43816.458333333336</v>
      </c>
      <c r="B197">
        <v>41</v>
      </c>
      <c r="C197" t="s">
        <v>204</v>
      </c>
      <c r="D197">
        <f t="shared" si="3"/>
        <v>6744.7999999999984</v>
      </c>
      <c r="E197" s="16" t="s">
        <v>74</v>
      </c>
      <c r="F197" t="s">
        <v>179</v>
      </c>
      <c r="G197" t="s">
        <v>178</v>
      </c>
    </row>
    <row r="198" spans="1:10" x14ac:dyDescent="0.25">
      <c r="A198" s="2">
        <v>43818.458333333336</v>
      </c>
      <c r="B198">
        <v>300</v>
      </c>
      <c r="C198" t="s">
        <v>205</v>
      </c>
      <c r="D198">
        <f t="shared" si="3"/>
        <v>7044.7999999999984</v>
      </c>
      <c r="E198" s="21" t="s">
        <v>29</v>
      </c>
      <c r="F198" s="24" t="s">
        <v>30</v>
      </c>
      <c r="G198" t="s">
        <v>41</v>
      </c>
    </row>
    <row r="199" spans="1:10" x14ac:dyDescent="0.25">
      <c r="A199" s="7">
        <v>43819.458333333336</v>
      </c>
      <c r="B199" s="8">
        <v>20</v>
      </c>
      <c r="C199" s="8" t="s">
        <v>206</v>
      </c>
      <c r="D199">
        <f t="shared" si="3"/>
        <v>7064.7999999999984</v>
      </c>
      <c r="E199" s="8" t="s">
        <v>8</v>
      </c>
      <c r="F199" s="8" t="s">
        <v>159</v>
      </c>
      <c r="G199" s="8"/>
      <c r="J199" s="4" t="s">
        <v>160</v>
      </c>
    </row>
    <row r="200" spans="1:10" x14ac:dyDescent="0.25">
      <c r="A200" s="7">
        <v>43822.458333333336</v>
      </c>
      <c r="B200" s="8">
        <v>10</v>
      </c>
      <c r="C200" s="8" t="s">
        <v>207</v>
      </c>
      <c r="D200">
        <f t="shared" si="3"/>
        <v>7074.7999999999984</v>
      </c>
      <c r="E200" s="8" t="s">
        <v>8</v>
      </c>
      <c r="F200" s="8" t="s">
        <v>159</v>
      </c>
      <c r="G200" s="8"/>
      <c r="J200" s="4" t="s">
        <v>160</v>
      </c>
    </row>
    <row r="201" spans="1:10" x14ac:dyDescent="0.25">
      <c r="A201" s="2">
        <v>43825</v>
      </c>
      <c r="B201">
        <v>30</v>
      </c>
      <c r="C201" t="s">
        <v>208</v>
      </c>
      <c r="D201">
        <f t="shared" si="3"/>
        <v>7104.7999999999984</v>
      </c>
      <c r="E201" s="16" t="s">
        <v>74</v>
      </c>
      <c r="F201" t="s">
        <v>179</v>
      </c>
      <c r="G201" t="s">
        <v>178</v>
      </c>
    </row>
    <row r="202" spans="1:10" x14ac:dyDescent="0.25">
      <c r="A202" s="2">
        <v>43830</v>
      </c>
      <c r="B202" s="22">
        <v>100</v>
      </c>
      <c r="C202" t="s">
        <v>39</v>
      </c>
      <c r="D202">
        <f t="shared" si="3"/>
        <v>7204.7999999999984</v>
      </c>
      <c r="E202" s="21" t="s">
        <v>29</v>
      </c>
      <c r="F202" s="24" t="s">
        <v>40</v>
      </c>
      <c r="G202" t="s">
        <v>41</v>
      </c>
    </row>
    <row r="203" spans="1:10" ht="15.75" thickBot="1" x14ac:dyDescent="0.3">
      <c r="H203">
        <v>1612.98</v>
      </c>
      <c r="I203" s="27">
        <v>365</v>
      </c>
    </row>
    <row r="204" spans="1:10" ht="15.75" thickBot="1" x14ac:dyDescent="0.3">
      <c r="A204" s="28" t="s">
        <v>95</v>
      </c>
      <c r="B204" s="29" t="s">
        <v>209</v>
      </c>
      <c r="C204" s="29" t="s">
        <v>210</v>
      </c>
      <c r="D204" s="30"/>
      <c r="E204" s="31"/>
    </row>
    <row r="205" spans="1:10" ht="14.45" customHeight="1" x14ac:dyDescent="0.25">
      <c r="A205" s="32"/>
      <c r="B205" s="33">
        <v>1</v>
      </c>
      <c r="C205" s="34" t="s">
        <v>211</v>
      </c>
      <c r="D205" t="s">
        <v>212</v>
      </c>
      <c r="E205" s="35">
        <v>0</v>
      </c>
    </row>
    <row r="206" spans="1:10" x14ac:dyDescent="0.25">
      <c r="A206" s="32"/>
      <c r="B206" s="33"/>
      <c r="C206" s="36"/>
      <c r="D206" t="s">
        <v>96</v>
      </c>
      <c r="E206" s="35">
        <v>-53.4</v>
      </c>
    </row>
    <row r="207" spans="1:10" ht="15.75" thickBot="1" x14ac:dyDescent="0.3">
      <c r="A207" s="37"/>
      <c r="B207" s="38"/>
      <c r="C207" s="39"/>
      <c r="D207" s="40" t="s">
        <v>213</v>
      </c>
      <c r="E207" s="41">
        <f>SUBTOTAL(9,E205:E206)</f>
        <v>-53.4</v>
      </c>
    </row>
    <row r="208" spans="1:10" ht="15.75" thickBot="1" x14ac:dyDescent="0.3">
      <c r="E208" s="42"/>
    </row>
    <row r="209" spans="1:14" x14ac:dyDescent="0.25">
      <c r="A209" s="43" t="s">
        <v>214</v>
      </c>
      <c r="B209" s="44" t="s">
        <v>215</v>
      </c>
      <c r="C209" s="45" t="s">
        <v>216</v>
      </c>
      <c r="D209" s="45"/>
      <c r="E209" s="45"/>
      <c r="F209" s="46" t="s">
        <v>1</v>
      </c>
      <c r="G209" s="47" t="s">
        <v>217</v>
      </c>
      <c r="H209" s="48"/>
      <c r="I209" s="48"/>
      <c r="J209" s="49"/>
    </row>
    <row r="210" spans="1:14" ht="15.75" thickBot="1" x14ac:dyDescent="0.3">
      <c r="A210" s="50"/>
      <c r="B210" s="51"/>
      <c r="C210" s="52"/>
      <c r="D210" s="52"/>
      <c r="E210" s="52"/>
      <c r="F210" s="53"/>
      <c r="G210" s="54" t="s">
        <v>41</v>
      </c>
      <c r="H210" s="55"/>
      <c r="I210" s="56" t="s">
        <v>218</v>
      </c>
      <c r="J210" s="57"/>
      <c r="M210" s="58"/>
      <c r="N210" s="58"/>
    </row>
    <row r="211" spans="1:14" x14ac:dyDescent="0.25">
      <c r="A211" s="50"/>
      <c r="B211" s="59" t="s">
        <v>219</v>
      </c>
      <c r="E211">
        <v>0</v>
      </c>
      <c r="F211" s="60">
        <v>0</v>
      </c>
      <c r="G211" s="61" t="s">
        <v>59</v>
      </c>
      <c r="H211" s="62" t="s">
        <v>59</v>
      </c>
      <c r="I211" s="61" t="s">
        <v>59</v>
      </c>
      <c r="J211" s="63" t="s">
        <v>59</v>
      </c>
    </row>
    <row r="212" spans="1:14" x14ac:dyDescent="0.25">
      <c r="A212" s="50"/>
      <c r="B212" s="33" t="s">
        <v>220</v>
      </c>
      <c r="C212" s="64" t="s">
        <v>213</v>
      </c>
      <c r="D212" s="64"/>
      <c r="E212" s="64">
        <f>SUM(E213:E214)</f>
        <v>54</v>
      </c>
      <c r="F212" s="65">
        <f>F213+F214</f>
        <v>2107.8900000000003</v>
      </c>
      <c r="G212" s="66">
        <f>H212/F212</f>
        <v>0.84311325543553017</v>
      </c>
      <c r="H212" s="67">
        <f>H213+H214</f>
        <v>1777.19</v>
      </c>
      <c r="I212" s="66">
        <f>I213</f>
        <v>0.24678801657218921</v>
      </c>
      <c r="J212" s="68">
        <f>J213</f>
        <v>330</v>
      </c>
      <c r="L212" t="s">
        <v>221</v>
      </c>
      <c r="M212">
        <v>1337.18</v>
      </c>
    </row>
    <row r="213" spans="1:14" x14ac:dyDescent="0.25">
      <c r="A213" s="50"/>
      <c r="B213" s="33"/>
      <c r="C213" t="s">
        <v>30</v>
      </c>
      <c r="E213">
        <v>46</v>
      </c>
      <c r="F213" s="60">
        <v>1337.18</v>
      </c>
      <c r="G213" s="69">
        <f>H213/F213</f>
        <v>0.75321198342781082</v>
      </c>
      <c r="H213" s="70">
        <f>F213-J213</f>
        <v>1007.1800000000001</v>
      </c>
      <c r="I213" s="69">
        <f>J213/F213</f>
        <v>0.24678801657218921</v>
      </c>
      <c r="J213" s="71">
        <v>330</v>
      </c>
      <c r="L213" t="s">
        <v>222</v>
      </c>
      <c r="M213">
        <v>770.71</v>
      </c>
    </row>
    <row r="214" spans="1:14" x14ac:dyDescent="0.25">
      <c r="A214" s="50"/>
      <c r="B214" s="33"/>
      <c r="C214" s="72" t="s">
        <v>222</v>
      </c>
      <c r="D214" s="73" t="s">
        <v>223</v>
      </c>
      <c r="E214" s="74">
        <f>SUBTOTAL(9,E215:E217)</f>
        <v>8</v>
      </c>
      <c r="F214" s="75">
        <f>SUBTOTAL(9,F215:F217)</f>
        <v>770.71</v>
      </c>
      <c r="G214" s="76">
        <v>1</v>
      </c>
      <c r="H214" s="77">
        <v>770.01</v>
      </c>
      <c r="I214" s="76">
        <v>0</v>
      </c>
      <c r="J214" s="78">
        <v>0</v>
      </c>
    </row>
    <row r="215" spans="1:14" x14ac:dyDescent="0.25">
      <c r="A215" s="50"/>
      <c r="B215" s="33"/>
      <c r="C215" s="72"/>
      <c r="D215" t="s">
        <v>224</v>
      </c>
      <c r="E215">
        <v>5</v>
      </c>
      <c r="F215" s="60">
        <f>B25+B77+B109+B163+B202</f>
        <v>500</v>
      </c>
      <c r="G215" s="79">
        <v>1</v>
      </c>
      <c r="H215" s="70">
        <f>F215</f>
        <v>500</v>
      </c>
      <c r="I215" s="79">
        <v>0</v>
      </c>
      <c r="J215" s="71">
        <v>0</v>
      </c>
      <c r="L215" t="s">
        <v>40</v>
      </c>
      <c r="M215">
        <v>500</v>
      </c>
    </row>
    <row r="216" spans="1:14" x14ac:dyDescent="0.25">
      <c r="A216" s="50"/>
      <c r="B216" s="33"/>
      <c r="C216" s="72"/>
      <c r="D216" t="s">
        <v>98</v>
      </c>
      <c r="E216">
        <v>1</v>
      </c>
      <c r="F216" s="60">
        <f>B86</f>
        <v>130</v>
      </c>
      <c r="G216" s="79">
        <v>1</v>
      </c>
      <c r="H216" s="70">
        <f>F216</f>
        <v>130</v>
      </c>
      <c r="I216" s="79">
        <v>0</v>
      </c>
      <c r="J216" s="71">
        <v>0</v>
      </c>
      <c r="L216" t="s">
        <v>98</v>
      </c>
      <c r="M216">
        <v>130</v>
      </c>
    </row>
    <row r="217" spans="1:14" ht="15.75" thickBot="1" x14ac:dyDescent="0.3">
      <c r="A217" s="80"/>
      <c r="B217" s="81"/>
      <c r="C217" s="82"/>
      <c r="D217" s="83" t="s">
        <v>67</v>
      </c>
      <c r="E217" s="83">
        <v>2</v>
      </c>
      <c r="F217" s="84">
        <f>B56+B71</f>
        <v>140.71</v>
      </c>
      <c r="G217" s="85">
        <v>1</v>
      </c>
      <c r="H217" s="86">
        <f>F217</f>
        <v>140.71</v>
      </c>
      <c r="I217" s="85">
        <v>0</v>
      </c>
      <c r="J217" s="87">
        <v>0</v>
      </c>
      <c r="L217" t="s">
        <v>225</v>
      </c>
      <c r="M217">
        <v>140.71</v>
      </c>
    </row>
    <row r="218" spans="1:14" ht="15.75" thickBot="1" x14ac:dyDescent="0.3"/>
    <row r="219" spans="1:14" x14ac:dyDescent="0.25">
      <c r="A219" s="88" t="s">
        <v>133</v>
      </c>
      <c r="B219" s="89" t="s">
        <v>226</v>
      </c>
      <c r="C219" s="89"/>
      <c r="D219" s="89"/>
      <c r="E219" s="90">
        <v>31</v>
      </c>
    </row>
    <row r="220" spans="1:14" x14ac:dyDescent="0.25">
      <c r="A220" s="91"/>
      <c r="B220" s="92" t="s">
        <v>227</v>
      </c>
      <c r="C220" s="93"/>
      <c r="D220" s="93"/>
      <c r="E220" s="94">
        <v>31</v>
      </c>
      <c r="G220" t="s">
        <v>133</v>
      </c>
    </row>
    <row r="221" spans="1:14" x14ac:dyDescent="0.25">
      <c r="A221" s="91"/>
      <c r="B221" s="92" t="s">
        <v>228</v>
      </c>
      <c r="C221" s="93"/>
      <c r="D221" s="93"/>
      <c r="E221" s="95">
        <v>54.225806451612904</v>
      </c>
      <c r="G221">
        <v>2018</v>
      </c>
      <c r="H221">
        <v>0</v>
      </c>
    </row>
    <row r="222" spans="1:14" x14ac:dyDescent="0.25">
      <c r="A222" s="91"/>
      <c r="B222" s="96" t="s">
        <v>229</v>
      </c>
      <c r="C222" s="97" t="s">
        <v>134</v>
      </c>
      <c r="D222" s="97">
        <v>21</v>
      </c>
      <c r="E222" s="98">
        <f>D222/$E$219</f>
        <v>0.67741935483870963</v>
      </c>
      <c r="G222" s="99">
        <v>43770</v>
      </c>
      <c r="H222">
        <v>19</v>
      </c>
    </row>
    <row r="223" spans="1:14" x14ac:dyDescent="0.25">
      <c r="A223" s="91"/>
      <c r="B223" s="100"/>
      <c r="C223" t="s">
        <v>147</v>
      </c>
      <c r="D223">
        <v>7</v>
      </c>
      <c r="E223" s="101">
        <f>D223/$E$219</f>
        <v>0.22580645161290322</v>
      </c>
      <c r="G223" s="99">
        <v>43800</v>
      </c>
      <c r="H223">
        <v>31</v>
      </c>
    </row>
    <row r="224" spans="1:14" x14ac:dyDescent="0.25">
      <c r="A224" s="91"/>
      <c r="B224" s="102"/>
      <c r="C224" s="103" t="s">
        <v>140</v>
      </c>
      <c r="D224" s="103">
        <v>3</v>
      </c>
      <c r="E224" s="104">
        <f>D224/$E$219</f>
        <v>9.6774193548387094E-2</v>
      </c>
    </row>
    <row r="225" spans="1:8" ht="15.75" thickBot="1" x14ac:dyDescent="0.3">
      <c r="A225" s="105"/>
      <c r="B225" s="106" t="s">
        <v>230</v>
      </c>
      <c r="C225" s="107"/>
      <c r="D225" s="108"/>
      <c r="E225" s="109">
        <v>1345.99</v>
      </c>
    </row>
    <row r="226" spans="1:8" ht="15.75" thickBot="1" x14ac:dyDescent="0.3"/>
    <row r="227" spans="1:8" x14ac:dyDescent="0.25">
      <c r="A227" s="110" t="s">
        <v>8</v>
      </c>
      <c r="B227" s="111" t="s">
        <v>9</v>
      </c>
      <c r="C227" s="112" t="s">
        <v>10</v>
      </c>
      <c r="D227" s="112"/>
      <c r="E227" s="113">
        <v>-305.82</v>
      </c>
    </row>
    <row r="228" spans="1:8" ht="14.45" customHeight="1" x14ac:dyDescent="0.25">
      <c r="A228" s="114"/>
      <c r="B228" s="115"/>
      <c r="C228" s="116" t="s">
        <v>231</v>
      </c>
      <c r="D228" s="116"/>
      <c r="E228" s="117">
        <f>+B3+B4+B5+B7+B8+B9+B10+B11+B12+B13+B14+B16+B17+B24+B26+B28+B29+B30+B31+B32+B33+B34+B35+B36+B38+B39+B42+B43+B44+B46+B49+B50+B51+B55+B73</f>
        <v>2087.1</v>
      </c>
      <c r="F228" s="118"/>
    </row>
    <row r="229" spans="1:8" x14ac:dyDescent="0.25">
      <c r="A229" s="114"/>
      <c r="B229" s="119"/>
      <c r="C229" s="120" t="s">
        <v>232</v>
      </c>
      <c r="D229" s="120"/>
      <c r="E229" s="121">
        <f>+E227+E228</f>
        <v>1781.28</v>
      </c>
      <c r="F229" s="27"/>
      <c r="H229" s="27"/>
    </row>
    <row r="230" spans="1:8" x14ac:dyDescent="0.25">
      <c r="A230" s="114"/>
      <c r="B230" s="122" t="s">
        <v>27</v>
      </c>
      <c r="C230" s="123" t="s">
        <v>233</v>
      </c>
      <c r="D230" s="124" t="s">
        <v>10</v>
      </c>
      <c r="E230" s="125">
        <v>-199.39</v>
      </c>
    </row>
    <row r="231" spans="1:8" ht="30" x14ac:dyDescent="0.25">
      <c r="A231" s="114"/>
      <c r="B231" s="122"/>
      <c r="C231" s="123"/>
      <c r="D231" s="126" t="s">
        <v>234</v>
      </c>
      <c r="E231" s="127" t="s">
        <v>235</v>
      </c>
    </row>
    <row r="232" spans="1:8" x14ac:dyDescent="0.25">
      <c r="A232" s="114"/>
      <c r="B232" s="122"/>
      <c r="C232" s="128"/>
      <c r="D232" s="129" t="s">
        <v>236</v>
      </c>
      <c r="E232" s="130">
        <v>-199.39</v>
      </c>
    </row>
    <row r="233" spans="1:8" x14ac:dyDescent="0.25">
      <c r="A233" s="114"/>
      <c r="B233" s="122"/>
      <c r="C233" s="131" t="s">
        <v>237</v>
      </c>
      <c r="D233" s="132" t="s">
        <v>238</v>
      </c>
      <c r="E233" s="133">
        <v>-57.5</v>
      </c>
    </row>
    <row r="234" spans="1:8" ht="14.45" customHeight="1" x14ac:dyDescent="0.25">
      <c r="A234" s="114"/>
      <c r="B234" s="122"/>
      <c r="C234" s="134"/>
      <c r="D234" t="s">
        <v>231</v>
      </c>
      <c r="E234" s="135">
        <v>237</v>
      </c>
    </row>
    <row r="235" spans="1:8" x14ac:dyDescent="0.25">
      <c r="A235" s="114"/>
      <c r="B235" s="122"/>
      <c r="C235" s="136"/>
      <c r="D235" s="137" t="s">
        <v>232</v>
      </c>
      <c r="E235" s="138">
        <f>E233+E234</f>
        <v>179.5</v>
      </c>
    </row>
    <row r="236" spans="1:8" ht="15.75" thickBot="1" x14ac:dyDescent="0.3">
      <c r="A236" s="114"/>
      <c r="B236" s="119"/>
      <c r="C236" s="139" t="s">
        <v>232</v>
      </c>
      <c r="D236" s="139"/>
      <c r="E236" s="140">
        <f>E235+E232</f>
        <v>-19.889999999999986</v>
      </c>
    </row>
    <row r="237" spans="1:8" ht="15.75" thickBot="1" x14ac:dyDescent="0.3">
      <c r="A237" s="141"/>
      <c r="B237" s="142" t="s">
        <v>213</v>
      </c>
      <c r="C237" s="142"/>
      <c r="D237" s="142"/>
      <c r="E237" s="143">
        <f>+E229+E236</f>
        <v>1761.3899999999999</v>
      </c>
    </row>
    <row r="238" spans="1:8" ht="15.75" thickBot="1" x14ac:dyDescent="0.3"/>
    <row r="239" spans="1:8" x14ac:dyDescent="0.25">
      <c r="A239" s="144" t="s">
        <v>239</v>
      </c>
      <c r="B239" s="145" t="s">
        <v>10</v>
      </c>
      <c r="C239" s="146">
        <f>-154.28-57.5</f>
        <v>-211.78</v>
      </c>
    </row>
    <row r="240" spans="1:8" ht="30" x14ac:dyDescent="0.25">
      <c r="A240" s="147"/>
      <c r="B240" s="148" t="s">
        <v>231</v>
      </c>
      <c r="C240" s="149">
        <f>71+237</f>
        <v>308</v>
      </c>
    </row>
    <row r="241" spans="1:6" ht="29.45" customHeight="1" thickBot="1" x14ac:dyDescent="0.3">
      <c r="A241" s="150"/>
      <c r="B241" s="151" t="s">
        <v>232</v>
      </c>
      <c r="C241" s="152">
        <f>C240+C239</f>
        <v>96.22</v>
      </c>
    </row>
    <row r="242" spans="1:6" ht="15.75" thickBot="1" x14ac:dyDescent="0.3"/>
    <row r="243" spans="1:6" ht="15.75" thickBot="1" x14ac:dyDescent="0.3">
      <c r="A243" s="153" t="s">
        <v>74</v>
      </c>
      <c r="B243" s="154" t="s">
        <v>240</v>
      </c>
      <c r="C243" s="155" t="s">
        <v>216</v>
      </c>
      <c r="D243" s="155" t="s">
        <v>210</v>
      </c>
      <c r="E243" s="156"/>
      <c r="F243" s="157"/>
    </row>
    <row r="244" spans="1:6" ht="14.45" customHeight="1" x14ac:dyDescent="0.25">
      <c r="A244" s="158"/>
      <c r="B244" s="159" t="s">
        <v>241</v>
      </c>
      <c r="C244" s="160">
        <v>2</v>
      </c>
      <c r="D244" s="161" t="s">
        <v>79</v>
      </c>
      <c r="E244" s="162" t="s">
        <v>10</v>
      </c>
      <c r="F244" s="163">
        <v>-7.9</v>
      </c>
    </row>
    <row r="245" spans="1:6" x14ac:dyDescent="0.25">
      <c r="A245" s="158"/>
      <c r="B245" s="159"/>
      <c r="C245" s="160"/>
      <c r="D245" s="159"/>
      <c r="E245" t="s">
        <v>242</v>
      </c>
      <c r="F245" s="164">
        <f>+B66</f>
        <v>400</v>
      </c>
    </row>
    <row r="246" spans="1:6" x14ac:dyDescent="0.25">
      <c r="A246" s="158"/>
      <c r="B246" s="159"/>
      <c r="C246" s="160"/>
      <c r="D246" s="165"/>
      <c r="E246" s="166" t="s">
        <v>243</v>
      </c>
      <c r="F246" s="167">
        <f>F245+F244</f>
        <v>392.1</v>
      </c>
    </row>
    <row r="247" spans="1:6" ht="14.45" customHeight="1" x14ac:dyDescent="0.25">
      <c r="A247" s="158"/>
      <c r="B247" s="159"/>
      <c r="C247" s="160"/>
      <c r="D247" s="159" t="s">
        <v>244</v>
      </c>
      <c r="E247" t="s">
        <v>10</v>
      </c>
      <c r="F247" s="164">
        <v>-14</v>
      </c>
    </row>
    <row r="248" spans="1:6" x14ac:dyDescent="0.25">
      <c r="A248" s="158"/>
      <c r="B248" s="159"/>
      <c r="C248" s="160"/>
      <c r="D248" s="159"/>
      <c r="E248" t="s">
        <v>242</v>
      </c>
      <c r="F248" s="164">
        <v>70</v>
      </c>
    </row>
    <row r="249" spans="1:6" x14ac:dyDescent="0.25">
      <c r="A249" s="158"/>
      <c r="B249" s="165"/>
      <c r="C249" s="168"/>
      <c r="D249" s="165"/>
      <c r="E249" s="166" t="s">
        <v>243</v>
      </c>
      <c r="F249" s="167">
        <f>F248+F247</f>
        <v>56</v>
      </c>
    </row>
    <row r="250" spans="1:6" x14ac:dyDescent="0.25">
      <c r="A250" s="158"/>
      <c r="B250" s="159" t="s">
        <v>245</v>
      </c>
      <c r="C250" s="33">
        <v>1</v>
      </c>
      <c r="D250" s="169" t="s">
        <v>246</v>
      </c>
      <c r="E250" s="162" t="s">
        <v>247</v>
      </c>
      <c r="F250" s="163">
        <v>-90.83</v>
      </c>
    </row>
    <row r="251" spans="1:6" x14ac:dyDescent="0.25">
      <c r="A251" s="158"/>
      <c r="B251" s="159"/>
      <c r="C251" s="33"/>
      <c r="D251" s="36"/>
      <c r="E251" s="4" t="s">
        <v>248</v>
      </c>
      <c r="F251" s="170">
        <f>-241-90.83</f>
        <v>-331.83</v>
      </c>
    </row>
    <row r="252" spans="1:6" x14ac:dyDescent="0.25">
      <c r="A252" s="158"/>
      <c r="B252" s="159"/>
      <c r="C252" s="33"/>
      <c r="D252" s="36"/>
      <c r="E252" t="s">
        <v>242</v>
      </c>
      <c r="F252" s="164">
        <v>459</v>
      </c>
    </row>
    <row r="253" spans="1:6" x14ac:dyDescent="0.25">
      <c r="A253" s="158"/>
      <c r="B253" s="159"/>
      <c r="C253" s="33"/>
      <c r="D253" s="36"/>
      <c r="E253" s="74" t="s">
        <v>249</v>
      </c>
      <c r="F253" s="171">
        <f>F252+F250</f>
        <v>368.17</v>
      </c>
    </row>
    <row r="254" spans="1:6" x14ac:dyDescent="0.25">
      <c r="A254" s="158"/>
      <c r="B254" s="165"/>
      <c r="C254" s="172"/>
      <c r="D254" s="173"/>
      <c r="E254" s="174" t="s">
        <v>250</v>
      </c>
      <c r="F254" s="175">
        <f>F253+F251</f>
        <v>36.340000000000032</v>
      </c>
    </row>
    <row r="255" spans="1:6" ht="15.75" thickBot="1" x14ac:dyDescent="0.3">
      <c r="A255" s="176"/>
      <c r="B255" s="177" t="s">
        <v>213</v>
      </c>
      <c r="C255" s="177">
        <v>1</v>
      </c>
      <c r="D255" s="177"/>
      <c r="E255" s="177" t="s">
        <v>232</v>
      </c>
      <c r="F255" s="178">
        <f>+F249+F246+F253</f>
        <v>816.27</v>
      </c>
    </row>
    <row r="256" spans="1:6" ht="15.75" thickBot="1" x14ac:dyDescent="0.3"/>
    <row r="257" spans="1:8" x14ac:dyDescent="0.25">
      <c r="A257" s="179" t="s">
        <v>251</v>
      </c>
      <c r="B257" s="180" t="s">
        <v>34</v>
      </c>
      <c r="C257" s="181" t="s">
        <v>112</v>
      </c>
      <c r="D257" s="181"/>
      <c r="E257" s="182">
        <v>-210.35</v>
      </c>
      <c r="G257" t="s">
        <v>112</v>
      </c>
      <c r="H257">
        <v>210.35</v>
      </c>
    </row>
    <row r="258" spans="1:8" x14ac:dyDescent="0.25">
      <c r="A258" s="183"/>
      <c r="B258" s="184"/>
      <c r="C258" s="185" t="s">
        <v>78</v>
      </c>
      <c r="D258" s="185"/>
      <c r="E258" s="186">
        <v>-15</v>
      </c>
      <c r="G258" t="s">
        <v>78</v>
      </c>
      <c r="H258">
        <v>15</v>
      </c>
    </row>
    <row r="259" spans="1:8" x14ac:dyDescent="0.25">
      <c r="A259" s="183"/>
      <c r="B259" s="184"/>
      <c r="C259" s="187" t="s">
        <v>35</v>
      </c>
      <c r="D259" s="188" t="s">
        <v>181</v>
      </c>
      <c r="E259" s="189">
        <v>-65.11</v>
      </c>
      <c r="G259" t="s">
        <v>35</v>
      </c>
      <c r="H259">
        <f>65.11+6.29+10.45</f>
        <v>81.850000000000009</v>
      </c>
    </row>
    <row r="260" spans="1:8" x14ac:dyDescent="0.25">
      <c r="A260" s="183"/>
      <c r="B260" s="184"/>
      <c r="C260" s="72"/>
      <c r="D260" t="s">
        <v>102</v>
      </c>
      <c r="E260" s="190">
        <v>-6.29</v>
      </c>
      <c r="G260" t="s">
        <v>89</v>
      </c>
      <c r="H260">
        <v>85.28</v>
      </c>
    </row>
    <row r="261" spans="1:8" ht="15.75" thickBot="1" x14ac:dyDescent="0.3">
      <c r="A261" s="183"/>
      <c r="B261" s="191"/>
      <c r="C261" s="192"/>
      <c r="D261" s="193" t="s">
        <v>36</v>
      </c>
      <c r="E261" s="194">
        <v>-10.45</v>
      </c>
    </row>
    <row r="262" spans="1:8" x14ac:dyDescent="0.25">
      <c r="A262" s="183"/>
      <c r="B262" s="195" t="s">
        <v>89</v>
      </c>
      <c r="C262" s="196"/>
      <c r="D262" s="196"/>
      <c r="E262" s="197">
        <v>-85.28</v>
      </c>
    </row>
    <row r="263" spans="1:8" ht="15.75" thickBot="1" x14ac:dyDescent="0.3">
      <c r="A263" s="198"/>
      <c r="B263" s="199" t="s">
        <v>213</v>
      </c>
      <c r="C263" s="199"/>
      <c r="D263" s="199"/>
      <c r="E263" s="200">
        <f>SUBTOTAL(9,E257:E262)</f>
        <v>-392.48</v>
      </c>
    </row>
    <row r="264" spans="1:8" ht="15.75" thickBot="1" x14ac:dyDescent="0.3"/>
    <row r="265" spans="1:8" ht="30" x14ac:dyDescent="0.25">
      <c r="A265" s="201" t="s">
        <v>252</v>
      </c>
      <c r="B265" s="202" t="s">
        <v>214</v>
      </c>
      <c r="C265" s="203">
        <f>F212</f>
        <v>2107.8900000000003</v>
      </c>
      <c r="D265" s="204">
        <f>C265/$C$269</f>
        <v>0.34947791111391119</v>
      </c>
    </row>
    <row r="266" spans="1:8" x14ac:dyDescent="0.25">
      <c r="A266" s="205"/>
      <c r="B266" s="206" t="s">
        <v>8</v>
      </c>
      <c r="C266" s="207">
        <f>E237</f>
        <v>1761.3899999999999</v>
      </c>
      <c r="D266" s="208">
        <f>C266/$C$269</f>
        <v>0.2920298961790852</v>
      </c>
    </row>
    <row r="267" spans="1:8" ht="30" x14ac:dyDescent="0.25">
      <c r="A267" s="205"/>
      <c r="B267" s="206" t="s">
        <v>133</v>
      </c>
      <c r="C267" s="207">
        <f>E225</f>
        <v>1345.99</v>
      </c>
      <c r="D267" s="208">
        <f>C267/C269</f>
        <v>0.22315859631205295</v>
      </c>
    </row>
    <row r="268" spans="1:8" x14ac:dyDescent="0.25">
      <c r="A268" s="205"/>
      <c r="B268" s="206" t="s">
        <v>74</v>
      </c>
      <c r="C268" s="207">
        <f>F255</f>
        <v>816.27</v>
      </c>
      <c r="D268" s="208">
        <f>C268/$C$269</f>
        <v>0.13533359639495052</v>
      </c>
    </row>
    <row r="269" spans="1:8" ht="15.75" thickBot="1" x14ac:dyDescent="0.3">
      <c r="A269" s="209"/>
      <c r="B269" s="210" t="s">
        <v>213</v>
      </c>
      <c r="C269" s="211">
        <f>SUM(C265:C268)</f>
        <v>6031.5400000000009</v>
      </c>
      <c r="D269" s="212">
        <f>SUM(D265:D268)</f>
        <v>0.99999999999999978</v>
      </c>
      <c r="F269" t="s">
        <v>253</v>
      </c>
      <c r="G269" s="27">
        <f>C269</f>
        <v>6031.5400000000009</v>
      </c>
    </row>
    <row r="270" spans="1:8" ht="15.75" thickBot="1" x14ac:dyDescent="0.3">
      <c r="F270" t="s">
        <v>254</v>
      </c>
      <c r="G270">
        <f>C273</f>
        <v>-445.88</v>
      </c>
    </row>
    <row r="271" spans="1:8" x14ac:dyDescent="0.25">
      <c r="A271" s="201" t="s">
        <v>255</v>
      </c>
      <c r="B271" s="202" t="s">
        <v>95</v>
      </c>
      <c r="C271" s="203">
        <f>E207</f>
        <v>-53.4</v>
      </c>
      <c r="D271" s="204">
        <f>C271/$C$273</f>
        <v>0.11976316497712389</v>
      </c>
    </row>
    <row r="272" spans="1:8" ht="30" x14ac:dyDescent="0.25">
      <c r="A272" s="205"/>
      <c r="B272" s="206" t="s">
        <v>33</v>
      </c>
      <c r="C272" s="207">
        <f>E263</f>
        <v>-392.48</v>
      </c>
      <c r="D272" s="208">
        <f>C272/$C$273</f>
        <v>0.8802368350228762</v>
      </c>
    </row>
    <row r="273" spans="1:4" ht="15.75" thickBot="1" x14ac:dyDescent="0.3">
      <c r="A273" s="209"/>
      <c r="B273" s="210" t="s">
        <v>213</v>
      </c>
      <c r="C273" s="211">
        <f>SUM(C271:C272)</f>
        <v>-445.88</v>
      </c>
      <c r="D273" s="212"/>
    </row>
    <row r="274" spans="1:4" ht="15.75" thickBot="1" x14ac:dyDescent="0.3"/>
    <row r="275" spans="1:4" x14ac:dyDescent="0.25">
      <c r="A275" s="201" t="s">
        <v>256</v>
      </c>
      <c r="B275" s="213" t="s">
        <v>253</v>
      </c>
      <c r="C275" s="214">
        <v>6031.54</v>
      </c>
    </row>
    <row r="276" spans="1:4" x14ac:dyDescent="0.25">
      <c r="A276" s="205"/>
      <c r="B276" t="s">
        <v>254</v>
      </c>
      <c r="C276" s="215">
        <v>-445.88</v>
      </c>
    </row>
    <row r="277" spans="1:4" ht="15.75" thickBot="1" x14ac:dyDescent="0.3">
      <c r="A277" s="209"/>
      <c r="B277" s="210" t="s">
        <v>257</v>
      </c>
      <c r="C277" s="216">
        <f>C275+C276</f>
        <v>5585.66</v>
      </c>
    </row>
    <row r="296" spans="1:16" x14ac:dyDescent="0.25">
      <c r="A296" s="217"/>
    </row>
    <row r="297" spans="1:16" x14ac:dyDescent="0.25">
      <c r="A297" s="217"/>
      <c r="B297" s="217"/>
      <c r="C297" s="217"/>
    </row>
    <row r="298" spans="1:16" x14ac:dyDescent="0.25">
      <c r="A298" s="217"/>
      <c r="B298" s="217"/>
      <c r="C298" s="217"/>
    </row>
    <row r="299" spans="1:16" x14ac:dyDescent="0.25">
      <c r="A299" s="217"/>
      <c r="B299" s="217"/>
      <c r="C299" s="217"/>
    </row>
    <row r="300" spans="1:16" x14ac:dyDescent="0.25">
      <c r="A300" s="217"/>
      <c r="B300" s="217"/>
      <c r="C300" s="217"/>
    </row>
    <row r="301" spans="1:16" x14ac:dyDescent="0.25">
      <c r="A301" s="217"/>
    </row>
    <row r="303" spans="1:16" x14ac:dyDescent="0.25">
      <c r="A303" s="217"/>
      <c r="B303" s="217"/>
      <c r="F303" s="217"/>
      <c r="G303" s="217"/>
      <c r="H303" s="217"/>
      <c r="I303" s="217"/>
      <c r="J303" s="217"/>
      <c r="K303" s="217"/>
    </row>
    <row r="304" spans="1:16" x14ac:dyDescent="0.25">
      <c r="A304" s="217"/>
      <c r="B304" s="217"/>
      <c r="F304" s="217"/>
      <c r="G304" s="217"/>
      <c r="H304" s="217"/>
      <c r="I304" s="217"/>
      <c r="J304" s="217"/>
      <c r="K304" s="217"/>
      <c r="L304" s="217"/>
      <c r="M304" s="217"/>
      <c r="N304" s="217"/>
      <c r="O304" s="217"/>
      <c r="P304" s="217"/>
    </row>
    <row r="305" spans="1:3" x14ac:dyDescent="0.25">
      <c r="A305" s="217"/>
    </row>
    <row r="306" spans="1:3" x14ac:dyDescent="0.25">
      <c r="A306" s="217"/>
      <c r="B306" s="217"/>
    </row>
    <row r="307" spans="1:3" x14ac:dyDescent="0.25">
      <c r="A307" s="217"/>
      <c r="B307" s="217"/>
    </row>
    <row r="308" spans="1:3" x14ac:dyDescent="0.25">
      <c r="A308" s="217"/>
      <c r="B308" s="217"/>
    </row>
    <row r="309" spans="1:3" x14ac:dyDescent="0.25">
      <c r="A309" s="217"/>
      <c r="B309" s="217"/>
    </row>
    <row r="310" spans="1:3" x14ac:dyDescent="0.25">
      <c r="A310" s="217"/>
      <c r="B310" s="217"/>
    </row>
    <row r="311" spans="1:3" x14ac:dyDescent="0.25">
      <c r="A311" s="217"/>
      <c r="B311" s="217"/>
    </row>
    <row r="312" spans="1:3" x14ac:dyDescent="0.25">
      <c r="A312" s="217"/>
      <c r="B312" s="217"/>
    </row>
    <row r="313" spans="1:3" x14ac:dyDescent="0.25">
      <c r="A313" s="217"/>
      <c r="B313" s="217"/>
    </row>
    <row r="314" spans="1:3" x14ac:dyDescent="0.25">
      <c r="A314" s="217"/>
      <c r="B314" s="217"/>
    </row>
    <row r="315" spans="1:3" x14ac:dyDescent="0.25">
      <c r="A315" s="217"/>
      <c r="B315" s="217"/>
    </row>
    <row r="316" spans="1:3" x14ac:dyDescent="0.25">
      <c r="A316" s="217"/>
      <c r="B316" s="217"/>
    </row>
    <row r="318" spans="1:3" x14ac:dyDescent="0.25">
      <c r="A318" s="217"/>
      <c r="B318" s="217"/>
      <c r="C318" s="217"/>
    </row>
    <row r="319" spans="1:3" ht="15" customHeight="1" x14ac:dyDescent="0.25">
      <c r="A319" s="217"/>
      <c r="B319" s="217"/>
    </row>
    <row r="320" spans="1:3" x14ac:dyDescent="0.25">
      <c r="A320" s="217"/>
      <c r="B320" s="217"/>
    </row>
    <row r="321" spans="1:4" x14ac:dyDescent="0.25">
      <c r="A321" s="217"/>
      <c r="B321" s="217"/>
    </row>
    <row r="322" spans="1:4" ht="15" customHeight="1" x14ac:dyDescent="0.25">
      <c r="A322" s="217"/>
      <c r="B322" s="217"/>
    </row>
    <row r="323" spans="1:4" x14ac:dyDescent="0.25">
      <c r="A323" s="217"/>
      <c r="B323" s="217"/>
    </row>
    <row r="324" spans="1:4" x14ac:dyDescent="0.25">
      <c r="A324" s="217"/>
      <c r="B324" s="217"/>
    </row>
    <row r="325" spans="1:4" ht="15" customHeight="1" x14ac:dyDescent="0.25">
      <c r="A325" s="217"/>
      <c r="B325" s="217"/>
    </row>
    <row r="326" spans="1:4" x14ac:dyDescent="0.25">
      <c r="A326" s="217"/>
      <c r="B326" s="217"/>
    </row>
    <row r="327" spans="1:4" x14ac:dyDescent="0.25">
      <c r="A327" s="217"/>
      <c r="B327" s="217"/>
    </row>
    <row r="328" spans="1:4" x14ac:dyDescent="0.25">
      <c r="A328" s="217"/>
      <c r="B328" s="217"/>
    </row>
    <row r="329" spans="1:4" x14ac:dyDescent="0.25">
      <c r="A329" s="217"/>
      <c r="B329" s="217"/>
    </row>
    <row r="330" spans="1:4" x14ac:dyDescent="0.25">
      <c r="A330" s="217"/>
      <c r="B330" s="217"/>
    </row>
    <row r="332" spans="1:4" x14ac:dyDescent="0.25">
      <c r="A332" s="217"/>
    </row>
    <row r="333" spans="1:4" x14ac:dyDescent="0.25">
      <c r="A333" s="217"/>
      <c r="B333" s="217"/>
      <c r="C333" s="217"/>
      <c r="D333" s="217"/>
    </row>
    <row r="334" spans="1:4" x14ac:dyDescent="0.25">
      <c r="A334" s="217"/>
      <c r="B334" s="217"/>
      <c r="C334" s="217"/>
      <c r="D334" s="217"/>
    </row>
    <row r="335" spans="1:4" x14ac:dyDescent="0.25">
      <c r="A335" s="217"/>
      <c r="B335" s="217"/>
      <c r="C335" s="217"/>
      <c r="D335" s="217"/>
    </row>
    <row r="336" spans="1:4" x14ac:dyDescent="0.25">
      <c r="A336" s="217"/>
      <c r="B336" s="217"/>
      <c r="C336" s="217"/>
      <c r="D336" s="217"/>
    </row>
    <row r="337" spans="1:4" x14ac:dyDescent="0.25">
      <c r="A337" s="217"/>
      <c r="B337" s="217"/>
      <c r="C337" s="217"/>
      <c r="D337" s="217"/>
    </row>
    <row r="338" spans="1:4" x14ac:dyDescent="0.25">
      <c r="A338" s="217"/>
      <c r="B338" s="217"/>
      <c r="C338" s="217"/>
      <c r="D338" s="217"/>
    </row>
    <row r="339" spans="1:4" x14ac:dyDescent="0.25">
      <c r="A339" s="217"/>
      <c r="B339" s="217"/>
      <c r="C339" s="217"/>
      <c r="D339" s="217"/>
    </row>
    <row r="340" spans="1:4" x14ac:dyDescent="0.25">
      <c r="A340" s="217"/>
      <c r="B340" s="217"/>
      <c r="C340" s="217"/>
      <c r="D340" s="217"/>
    </row>
    <row r="341" spans="1:4" x14ac:dyDescent="0.25">
      <c r="A341" s="217"/>
      <c r="B341" s="217"/>
      <c r="C341" s="217"/>
      <c r="D341" s="217"/>
    </row>
    <row r="342" spans="1:4" x14ac:dyDescent="0.25">
      <c r="A342" s="217"/>
      <c r="B342" s="217"/>
      <c r="C342" s="217"/>
      <c r="D342" s="217"/>
    </row>
    <row r="343" spans="1:4" x14ac:dyDescent="0.25">
      <c r="A343" s="217"/>
      <c r="B343" s="217"/>
      <c r="C343" s="217"/>
      <c r="D343" s="217"/>
    </row>
    <row r="344" spans="1:4" x14ac:dyDescent="0.25">
      <c r="A344" s="217"/>
      <c r="B344" s="217"/>
      <c r="C344" s="217"/>
      <c r="D344" s="217"/>
    </row>
    <row r="345" spans="1:4" x14ac:dyDescent="0.25">
      <c r="A345" s="217"/>
    </row>
    <row r="349" spans="1:4" x14ac:dyDescent="0.25">
      <c r="A349" s="217"/>
    </row>
    <row r="350" spans="1:4" x14ac:dyDescent="0.25">
      <c r="A350" s="217"/>
    </row>
    <row r="351" spans="1:4" x14ac:dyDescent="0.25">
      <c r="A351" s="217"/>
    </row>
    <row r="352" spans="1:4" x14ac:dyDescent="0.25">
      <c r="A352" s="217"/>
    </row>
    <row r="354" spans="1:1" x14ac:dyDescent="0.25">
      <c r="A354" s="217"/>
    </row>
    <row r="355" spans="1:1" x14ac:dyDescent="0.25">
      <c r="A355" s="217"/>
    </row>
    <row r="356" spans="1:1" x14ac:dyDescent="0.25">
      <c r="A356" s="217"/>
    </row>
  </sheetData>
  <autoFilter ref="A1:H206" xr:uid="{701DB477-DE76-4DA6-9A49-68017AEBE29D}"/>
  <mergeCells count="42">
    <mergeCell ref="A257:A263"/>
    <mergeCell ref="B257:B261"/>
    <mergeCell ref="C259:C261"/>
    <mergeCell ref="A265:A269"/>
    <mergeCell ref="A271:A273"/>
    <mergeCell ref="A275:A277"/>
    <mergeCell ref="A239:A241"/>
    <mergeCell ref="A243:A255"/>
    <mergeCell ref="B244:B249"/>
    <mergeCell ref="C244:C249"/>
    <mergeCell ref="D244:D246"/>
    <mergeCell ref="D247:D249"/>
    <mergeCell ref="B250:B254"/>
    <mergeCell ref="C250:C254"/>
    <mergeCell ref="D250:D254"/>
    <mergeCell ref="A227:A237"/>
    <mergeCell ref="B227:B229"/>
    <mergeCell ref="C227:D227"/>
    <mergeCell ref="C228:D228"/>
    <mergeCell ref="C229:D229"/>
    <mergeCell ref="B230:B236"/>
    <mergeCell ref="C230:C232"/>
    <mergeCell ref="C233:C235"/>
    <mergeCell ref="A219:A225"/>
    <mergeCell ref="B219:D219"/>
    <mergeCell ref="B220:D220"/>
    <mergeCell ref="B221:D221"/>
    <mergeCell ref="B222:B224"/>
    <mergeCell ref="B225:D225"/>
    <mergeCell ref="F209:F210"/>
    <mergeCell ref="G209:J209"/>
    <mergeCell ref="G210:H210"/>
    <mergeCell ref="I210:J210"/>
    <mergeCell ref="M210:N210"/>
    <mergeCell ref="B212:B217"/>
    <mergeCell ref="C214:C217"/>
    <mergeCell ref="A204:A207"/>
    <mergeCell ref="B205:B207"/>
    <mergeCell ref="C205:C207"/>
    <mergeCell ref="A209:A217"/>
    <mergeCell ref="B209:B210"/>
    <mergeCell ref="C209:E210"/>
  </mergeCells>
  <hyperlinks>
    <hyperlink ref="C202" r:id="rId1" display="https://accesoclientes.fiarebancaetica.coop/isum/Main?ISUM_ID=portlets_area&amp;ISUM_SCR=linkServiceScr&amp;ISUM_CIPH=BFKjv0OPwPoY0k8bVrSmJYpvoaKect1RZHbp3VLlN9MltFmL1hWoMh4xRWD%2FPvCc" xr:uid="{FFC92074-0F8E-4F3C-8D1A-C396E450FB3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</dc:creator>
  <cp:lastModifiedBy>Álvaro</cp:lastModifiedBy>
  <dcterms:created xsi:type="dcterms:W3CDTF">2020-06-20T16:58:45Z</dcterms:created>
  <dcterms:modified xsi:type="dcterms:W3CDTF">2020-06-20T17:00:59Z</dcterms:modified>
</cp:coreProperties>
</file>